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SoA Register" sheetId="2" state="visible" r:id="rId4"/>
    <sheet name="Instructions" sheetId="3" state="visible" r:id="rId5"/>
    <sheet name="Lists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<sst xmlns="http://schemas.openxmlformats.org/spreadsheetml/2006/main" count="554" uniqueCount="261">
  <si>
    <t xml:space="preserve">Statement of Applicability Summary</t>
  </si>
  <si>
    <t xml:space="preserve">Overview of applicability and implementation based on the SoA Register.</t>
  </si>
  <si>
    <t xml:space="preserve">Metric</t>
  </si>
  <si>
    <t xml:space="preserve">Value</t>
  </si>
  <si>
    <t xml:space="preserve">Total controls</t>
  </si>
  <si>
    <t xml:space="preserve">Applicable</t>
  </si>
  <si>
    <t xml:space="preserve">Not applicable</t>
  </si>
  <si>
    <t xml:space="preserve">Under review</t>
  </si>
  <si>
    <t xml:space="preserve">Applicable and implemented</t>
  </si>
  <si>
    <t xml:space="preserve">Implementation rate</t>
  </si>
  <si>
    <t xml:space="preserve">Category</t>
  </si>
  <si>
    <t xml:space="preserve">Controls</t>
  </si>
  <si>
    <t xml:space="preserve">Implemented</t>
  </si>
  <si>
    <t xml:space="preserve">Organizational</t>
  </si>
  <si>
    <t xml:space="preserve">People</t>
  </si>
  <si>
    <t xml:space="preserve">Physical</t>
  </si>
  <si>
    <t xml:space="preserve">Technological</t>
  </si>
  <si>
    <t xml:space="preserve">Review points</t>
  </si>
  <si>
    <t xml:space="preserve">Confirm that each exclusion has a specific justification.</t>
  </si>
  <si>
    <t xml:space="preserve">Confirm that applicable controls link to risks, owners and evidence.</t>
  </si>
  <si>
    <t xml:space="preserve">Investigate blank owners, overdue target dates and controls that remain under review.</t>
  </si>
  <si>
    <t xml:space="preserve">Approve and version the completed SoA as controlled ISMS information.</t>
  </si>
  <si>
    <t xml:space="preserve">Statement of Applicability Register</t>
  </si>
  <si>
    <t xml:space="preserve">Complete all yellow input fields. The control list contains all 93 ISO/IEC 27001:2022 Annex A controls.</t>
  </si>
  <si>
    <t xml:space="preserve">Control</t>
  </si>
  <si>
    <t xml:space="preserve">Control title</t>
  </si>
  <si>
    <t xml:space="preserve">Applicable?</t>
  </si>
  <si>
    <t xml:space="preserve">Justification for inclusion or exclusion</t>
  </si>
  <si>
    <t xml:space="preserve">Implementation status</t>
  </si>
  <si>
    <t xml:space="preserve">Control owner</t>
  </si>
  <si>
    <t xml:space="preserve">Implementation description</t>
  </si>
  <si>
    <t xml:space="preserve">Evidence or document references</t>
  </si>
  <si>
    <t xml:space="preserve">Related risk IDs</t>
  </si>
  <si>
    <t xml:space="preserve">Last review date</t>
  </si>
  <si>
    <t xml:space="preserve">Next action</t>
  </si>
  <si>
    <t xml:space="preserve">Target date</t>
  </si>
  <si>
    <t xml:space="preserve">Notes</t>
  </si>
  <si>
    <t xml:space="preserve">Implementation guide</t>
  </si>
  <si>
    <t xml:space="preserve">5.1</t>
  </si>
  <si>
    <t xml:space="preserve">Policies for information security</t>
  </si>
  <si>
    <t xml:space="preserve">Not started</t>
  </si>
  <si>
    <t xml:space="preserve">5.2</t>
  </si>
  <si>
    <t xml:space="preserve">Information security roles and responsibilities</t>
  </si>
  <si>
    <t xml:space="preserve">5.3</t>
  </si>
  <si>
    <t xml:space="preserve">Segregation of duties</t>
  </si>
  <si>
    <t xml:space="preserve">5.4</t>
  </si>
  <si>
    <t xml:space="preserve">Management responsibilities</t>
  </si>
  <si>
    <t xml:space="preserve">5.5</t>
  </si>
  <si>
    <t xml:space="preserve">Contact with authorities</t>
  </si>
  <si>
    <t xml:space="preserve">5.6</t>
  </si>
  <si>
    <t xml:space="preserve">Contact with special interest groups</t>
  </si>
  <si>
    <t xml:space="preserve">5.7</t>
  </si>
  <si>
    <t xml:space="preserve">Threat intelligence</t>
  </si>
  <si>
    <t xml:space="preserve">5.8</t>
  </si>
  <si>
    <t xml:space="preserve">Information security in project management</t>
  </si>
  <si>
    <t xml:space="preserve">5.9</t>
  </si>
  <si>
    <t xml:space="preserve">Inventory of information and other associated assets</t>
  </si>
  <si>
    <t xml:space="preserve">5.10</t>
  </si>
  <si>
    <t xml:space="preserve">Acceptable use of information and other associated assets</t>
  </si>
  <si>
    <t xml:space="preserve">5.11</t>
  </si>
  <si>
    <t xml:space="preserve">Return of assets</t>
  </si>
  <si>
    <t xml:space="preserve">5.12</t>
  </si>
  <si>
    <t xml:space="preserve">Classification of information</t>
  </si>
  <si>
    <t xml:space="preserve">5.13</t>
  </si>
  <si>
    <t xml:space="preserve">Labelling of information</t>
  </si>
  <si>
    <t xml:space="preserve">5.14</t>
  </si>
  <si>
    <t xml:space="preserve">Information transfer</t>
  </si>
  <si>
    <t xml:space="preserve">5.15</t>
  </si>
  <si>
    <t xml:space="preserve">Access control</t>
  </si>
  <si>
    <t xml:space="preserve">5.16</t>
  </si>
  <si>
    <t xml:space="preserve">Identity management</t>
  </si>
  <si>
    <t xml:space="preserve">5.17</t>
  </si>
  <si>
    <t xml:space="preserve">Authentication information</t>
  </si>
  <si>
    <t xml:space="preserve">5.18</t>
  </si>
  <si>
    <t xml:space="preserve">Access rights</t>
  </si>
  <si>
    <t xml:space="preserve">5.19</t>
  </si>
  <si>
    <t xml:space="preserve">Information security in supplier relationships</t>
  </si>
  <si>
    <t xml:space="preserve">5.20</t>
  </si>
  <si>
    <t xml:space="preserve">Addressing information security within supplier agreements</t>
  </si>
  <si>
    <t xml:space="preserve">5.21</t>
  </si>
  <si>
    <t xml:space="preserve">Managing information security in the ICT supply chain</t>
  </si>
  <si>
    <t xml:space="preserve">5.22</t>
  </si>
  <si>
    <t xml:space="preserve">Monitoring, review and change management of supplier services</t>
  </si>
  <si>
    <t xml:space="preserve">5.23</t>
  </si>
  <si>
    <t xml:space="preserve">Information security for use of cloud services</t>
  </si>
  <si>
    <t xml:space="preserve">5.24</t>
  </si>
  <si>
    <t xml:space="preserve">Information security incident management planning and preparation</t>
  </si>
  <si>
    <t xml:space="preserve">5.25</t>
  </si>
  <si>
    <t xml:space="preserve">Assessment and decision on information security events</t>
  </si>
  <si>
    <t xml:space="preserve">5.26</t>
  </si>
  <si>
    <t xml:space="preserve">Response to information security incidents</t>
  </si>
  <si>
    <t xml:space="preserve">5.27</t>
  </si>
  <si>
    <t xml:space="preserve">Learning from information security incidents</t>
  </si>
  <si>
    <t xml:space="preserve">5.28</t>
  </si>
  <si>
    <t xml:space="preserve">Collection of evidence</t>
  </si>
  <si>
    <t xml:space="preserve">5.29</t>
  </si>
  <si>
    <t xml:space="preserve">Information security during disruption</t>
  </si>
  <si>
    <t xml:space="preserve">5.30</t>
  </si>
  <si>
    <t xml:space="preserve">ICT readiness for business continuity</t>
  </si>
  <si>
    <t xml:space="preserve">5.31</t>
  </si>
  <si>
    <t xml:space="preserve">Legal, statutory, regulatory and contractual requirements</t>
  </si>
  <si>
    <t xml:space="preserve">5.32</t>
  </si>
  <si>
    <t xml:space="preserve">Intellectual property rights</t>
  </si>
  <si>
    <t xml:space="preserve">5.33</t>
  </si>
  <si>
    <t xml:space="preserve">Protection of records</t>
  </si>
  <si>
    <t xml:space="preserve">5.34</t>
  </si>
  <si>
    <t xml:space="preserve">Privacy and protection of personally identifiable information</t>
  </si>
  <si>
    <t xml:space="preserve">5.35</t>
  </si>
  <si>
    <t xml:space="preserve">Independent review of information security</t>
  </si>
  <si>
    <t xml:space="preserve">5.36</t>
  </si>
  <si>
    <t xml:space="preserve">Compliance with policies, rules and standards for information security</t>
  </si>
  <si>
    <t xml:space="preserve">5.37</t>
  </si>
  <si>
    <t xml:space="preserve">Documented operating procedures</t>
  </si>
  <si>
    <t xml:space="preserve">6.1</t>
  </si>
  <si>
    <t xml:space="preserve">Screening</t>
  </si>
  <si>
    <t xml:space="preserve">6.2</t>
  </si>
  <si>
    <t xml:space="preserve">Terms and conditions of employment</t>
  </si>
  <si>
    <t xml:space="preserve">6.3</t>
  </si>
  <si>
    <t xml:space="preserve">Information security awareness, education and training</t>
  </si>
  <si>
    <t xml:space="preserve">6.4</t>
  </si>
  <si>
    <t xml:space="preserve">Disciplinary process</t>
  </si>
  <si>
    <t xml:space="preserve">6.5</t>
  </si>
  <si>
    <t xml:space="preserve">Responsibilities after termination or change of employment</t>
  </si>
  <si>
    <t xml:space="preserve">6.6</t>
  </si>
  <si>
    <t xml:space="preserve">Confidentiality or non-disclosure agreements</t>
  </si>
  <si>
    <t xml:space="preserve">6.7</t>
  </si>
  <si>
    <t xml:space="preserve">Remote working</t>
  </si>
  <si>
    <t xml:space="preserve">6.8</t>
  </si>
  <si>
    <t xml:space="preserve">Information security event reporting</t>
  </si>
  <si>
    <t xml:space="preserve">7.1</t>
  </si>
  <si>
    <t xml:space="preserve">Physical security perimeters</t>
  </si>
  <si>
    <t xml:space="preserve">7.2</t>
  </si>
  <si>
    <t xml:space="preserve">Physical entry</t>
  </si>
  <si>
    <t xml:space="preserve">7.3</t>
  </si>
  <si>
    <t xml:space="preserve">Securing offices, rooms and facilities</t>
  </si>
  <si>
    <t xml:space="preserve">7.4</t>
  </si>
  <si>
    <t xml:space="preserve">Physical security monitoring</t>
  </si>
  <si>
    <t xml:space="preserve">7.5</t>
  </si>
  <si>
    <t xml:space="preserve">Protecting against physical and environmental threats</t>
  </si>
  <si>
    <t xml:space="preserve">7.6</t>
  </si>
  <si>
    <t xml:space="preserve">Working in secure areas</t>
  </si>
  <si>
    <t xml:space="preserve">7.7</t>
  </si>
  <si>
    <t xml:space="preserve">Clear desk and clear screen</t>
  </si>
  <si>
    <t xml:space="preserve">7.8</t>
  </si>
  <si>
    <t xml:space="preserve">Equipment siting and protection</t>
  </si>
  <si>
    <t xml:space="preserve">7.9</t>
  </si>
  <si>
    <t xml:space="preserve">Security of assets off-premises</t>
  </si>
  <si>
    <t xml:space="preserve">7.10</t>
  </si>
  <si>
    <t xml:space="preserve">Storage media</t>
  </si>
  <si>
    <t xml:space="preserve">7.11</t>
  </si>
  <si>
    <t xml:space="preserve">Supporting utilities</t>
  </si>
  <si>
    <t xml:space="preserve">7.12</t>
  </si>
  <si>
    <t xml:space="preserve">Cabling security</t>
  </si>
  <si>
    <t xml:space="preserve">7.13</t>
  </si>
  <si>
    <t xml:space="preserve">Equipment maintenance</t>
  </si>
  <si>
    <t xml:space="preserve">7.14</t>
  </si>
  <si>
    <t xml:space="preserve">Secure disposal or re-use of equipment</t>
  </si>
  <si>
    <t xml:space="preserve">8.1</t>
  </si>
  <si>
    <t xml:space="preserve">User endpoint devices</t>
  </si>
  <si>
    <t xml:space="preserve">8.2</t>
  </si>
  <si>
    <t xml:space="preserve">Privileged access rights</t>
  </si>
  <si>
    <t xml:space="preserve">8.3</t>
  </si>
  <si>
    <t xml:space="preserve">Information access restriction</t>
  </si>
  <si>
    <t xml:space="preserve">8.4</t>
  </si>
  <si>
    <t xml:space="preserve">Access to source code</t>
  </si>
  <si>
    <t xml:space="preserve">8.5</t>
  </si>
  <si>
    <t xml:space="preserve">Secure authentication</t>
  </si>
  <si>
    <t xml:space="preserve">8.6</t>
  </si>
  <si>
    <t xml:space="preserve">Capacity management</t>
  </si>
  <si>
    <t xml:space="preserve">8.7</t>
  </si>
  <si>
    <t xml:space="preserve">Protection against malware</t>
  </si>
  <si>
    <t xml:space="preserve">8.8</t>
  </si>
  <si>
    <t xml:space="preserve">Management of technical vulnerabilities</t>
  </si>
  <si>
    <t xml:space="preserve">8.9</t>
  </si>
  <si>
    <t xml:space="preserve">Configuration management</t>
  </si>
  <si>
    <t xml:space="preserve">8.10</t>
  </si>
  <si>
    <t xml:space="preserve">Information deletion</t>
  </si>
  <si>
    <t xml:space="preserve">8.11</t>
  </si>
  <si>
    <t xml:space="preserve">Data masking</t>
  </si>
  <si>
    <t xml:space="preserve">8.12</t>
  </si>
  <si>
    <t xml:space="preserve">Data leakage prevention</t>
  </si>
  <si>
    <t xml:space="preserve">8.13</t>
  </si>
  <si>
    <t xml:space="preserve">Information backup</t>
  </si>
  <si>
    <t xml:space="preserve">8.14</t>
  </si>
  <si>
    <t xml:space="preserve">Redundancy of information processing facilities</t>
  </si>
  <si>
    <t xml:space="preserve">8.15</t>
  </si>
  <si>
    <t xml:space="preserve">Logging</t>
  </si>
  <si>
    <t xml:space="preserve">8.16</t>
  </si>
  <si>
    <t xml:space="preserve">Monitoring activities</t>
  </si>
  <si>
    <t xml:space="preserve">8.17</t>
  </si>
  <si>
    <t xml:space="preserve">Clock synchronization</t>
  </si>
  <si>
    <t xml:space="preserve">8.18</t>
  </si>
  <si>
    <t xml:space="preserve">Use of privileged utility programs</t>
  </si>
  <si>
    <t xml:space="preserve">8.19</t>
  </si>
  <si>
    <t xml:space="preserve">Installation of software on operational systems</t>
  </si>
  <si>
    <t xml:space="preserve">8.20</t>
  </si>
  <si>
    <t xml:space="preserve">Networks security</t>
  </si>
  <si>
    <t xml:space="preserve">8.21</t>
  </si>
  <si>
    <t xml:space="preserve">Security of network services</t>
  </si>
  <si>
    <t xml:space="preserve">8.22</t>
  </si>
  <si>
    <t xml:space="preserve">Segregation of networks</t>
  </si>
  <si>
    <t xml:space="preserve">8.23</t>
  </si>
  <si>
    <t xml:space="preserve">Web filtering</t>
  </si>
  <si>
    <t xml:space="preserve">8.24</t>
  </si>
  <si>
    <t xml:space="preserve">Use of cryptography</t>
  </si>
  <si>
    <t xml:space="preserve">8.25</t>
  </si>
  <si>
    <t xml:space="preserve">Secure development life cycle</t>
  </si>
  <si>
    <t xml:space="preserve">8.26</t>
  </si>
  <si>
    <t xml:space="preserve">Application security requirements</t>
  </si>
  <si>
    <t xml:space="preserve">8.27</t>
  </si>
  <si>
    <t xml:space="preserve">Secure system architecture and engineering principles</t>
  </si>
  <si>
    <t xml:space="preserve">8.28</t>
  </si>
  <si>
    <t xml:space="preserve">Secure coding</t>
  </si>
  <si>
    <t xml:space="preserve">8.29</t>
  </si>
  <si>
    <t xml:space="preserve">Security testing in development and acceptance</t>
  </si>
  <si>
    <t xml:space="preserve">8.30</t>
  </si>
  <si>
    <t xml:space="preserve">Outsourced development</t>
  </si>
  <si>
    <t xml:space="preserve">8.31</t>
  </si>
  <si>
    <t xml:space="preserve">Separation of development, test and production environments</t>
  </si>
  <si>
    <t xml:space="preserve">8.32</t>
  </si>
  <si>
    <t xml:space="preserve">Change management</t>
  </si>
  <si>
    <t xml:space="preserve">8.33</t>
  </si>
  <si>
    <t xml:space="preserve">Test information</t>
  </si>
  <si>
    <t xml:space="preserve">8.34</t>
  </si>
  <si>
    <t xml:space="preserve">Protection of information systems during audit testing</t>
  </si>
  <si>
    <t xml:space="preserve">ISO/IEC 27001:2022 Statement of Applicability Template</t>
  </si>
  <si>
    <t xml:space="preserve">Use this workbook to document Annex A applicability, justification, implementation status, ownership and evidence.</t>
  </si>
  <si>
    <t xml:space="preserve">Step</t>
  </si>
  <si>
    <t xml:space="preserve">What to do</t>
  </si>
  <si>
    <t xml:space="preserve">Define the ISMS scope, interested parties, legal obligations and information security risks.</t>
  </si>
  <si>
    <t xml:space="preserve">Review every Annex A control and select Yes, No or Under review in the Applicable? column.</t>
  </si>
  <si>
    <t xml:space="preserve">Give a specific justification for inclusion or exclusion. Avoid generic statements such as 'not relevant'.</t>
  </si>
  <si>
    <t xml:space="preserve">Record implementation status, accountable owner, implementation description and evidence references.</t>
  </si>
  <si>
    <t xml:space="preserve">Link applicable controls to the risks they treat and record open actions with target dates.</t>
  </si>
  <si>
    <t xml:space="preserve">Approve the SoA through the organization's document-control process and review it after relevant changes.</t>
  </si>
  <si>
    <t xml:space="preserve">Field</t>
  </si>
  <si>
    <t xml:space="preserve">Guidance</t>
  </si>
  <si>
    <t xml:space="preserve">Yes when the control is required for risk treatment or another obligation. No only with a defensible exclusion rationale.</t>
  </si>
  <si>
    <t xml:space="preserve">Justification</t>
  </si>
  <si>
    <t xml:space="preserve">Explain the risk, obligation or context supporting inclusion or exclusion.</t>
  </si>
  <si>
    <t xml:space="preserve">Use Not started, Planned, In progress, Implemented or Not applicable.</t>
  </si>
  <si>
    <t xml:space="preserve">Enter the accountable role or named owner.</t>
  </si>
  <si>
    <t xml:space="preserve">Describe how the organization implements the control. Do not merely repeat the control title.</t>
  </si>
  <si>
    <t xml:space="preserve">Evidence</t>
  </si>
  <si>
    <t xml:space="preserve">Reference policies, procedures, configurations, logs, records, tickets, reports or other verifiable evidence.</t>
  </si>
  <si>
    <t xml:space="preserve">Related risks</t>
  </si>
  <si>
    <t xml:space="preserve">Use identifiers from the organization's risk register.</t>
  </si>
  <si>
    <t xml:space="preserve">Review</t>
  </si>
  <si>
    <t xml:space="preserve">Update after risk assessment changes, incidents, audits, major technology changes or changes in obligations.</t>
  </si>
  <si>
    <t xml:space="preserve">Reference</t>
  </si>
  <si>
    <t xml:space="preserve">URL</t>
  </si>
  <si>
    <t xml:space="preserve">ISO/IEC 27001 standard overview</t>
  </si>
  <si>
    <t xml:space="preserve">https://www.iso.org/standard/27001</t>
  </si>
  <si>
    <t xml:space="preserve">Practical Annex A implementation library</t>
  </si>
  <si>
    <t xml:space="preserve">https://instant-certificate.com/iso-27001-annex-a-control-implementation-library/</t>
  </si>
  <si>
    <t xml:space="preserve">This template supports documentation but does not replace the official ISO/IEC standards, professional judgment or an organization's own risk assessment.</t>
  </si>
  <si>
    <t xml:space="preserve">Applicability</t>
  </si>
  <si>
    <t xml:space="preserve">Yes</t>
  </si>
  <si>
    <t xml:space="preserve">No</t>
  </si>
  <si>
    <t xml:space="preserve">Planned</t>
  </si>
  <si>
    <t xml:space="preserve">In progress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</si>
</sst>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yyyy\-mm\-dd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8"/>
      <color rgb="FF102A56"/>
      <name val="Arial"/>
      <family val="0"/>
      <charset val="1"/>
    </font>
    <font>
      <i val="true"/>
      <sz val="11"/>
      <color rgb="FF5D6C8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334155"/>
      <name val="Arial"/>
      <family val="0"/>
      <charset val="1"/>
    </font>
    <font>
      <i val="true"/>
      <sz val="10"/>
      <color rgb="FF5D6C82"/>
      <name val="Arial"/>
      <family val="0"/>
      <charset val="1"/>
    </font>
    <font>
      <sz val="10"/>
      <color rgb="FF182944"/>
      <name val="Arial"/>
      <family val="0"/>
      <charset val="1"/>
    </font>
    <font>
      <sz val="10"/>
      <color rgb="FF0563C1"/>
      <name val="Arial"/>
      <family val="0"/>
      <charset val="1"/>
    </font>
    <font>
      <sz val="10"/>
      <name val="Arial"/>
      <family val="0"/>
      <charset val="1"/>
    </font>
    <font>
      <i val="true"/>
      <sz val="11"/>
      <color rgb="FF664D08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02A56"/>
        <bgColor rgb="FF182944"/>
      </patternFill>
    </fill>
    <fill>
      <patternFill patternType="solid">
        <fgColor rgb="FF1D3D76"/>
        <bgColor rgb="FF334155"/>
      </patternFill>
    </fill>
    <fill>
      <patternFill patternType="solid">
        <fgColor rgb="FFF5F8FC"/>
        <bgColor rgb="FFEDF4FF"/>
      </patternFill>
    </fill>
    <fill>
      <patternFill patternType="solid">
        <fgColor rgb="FFFFF9E8"/>
        <bgColor rgb="FFFFF4D2"/>
      </patternFill>
    </fill>
    <fill>
      <patternFill patternType="solid">
        <fgColor rgb="FFFFF4D2"/>
        <bgColor rgb="FFFFF0C7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5F1"/>
      </bottom>
      <diagonal/>
    </border>
    <border diagonalUp="false" diagonalDown="false">
      <left/>
      <right/>
      <top style="thin">
        <color rgb="FFDCE5F1"/>
      </top>
      <bottom style="thin">
        <color rgb="FFDCE5F1"/>
      </bottom>
      <diagonal/>
    </border>
    <border diagonalUp="false" diagonalDown="false">
      <left/>
      <right/>
      <top style="thin">
        <color rgb="FFDCE5F1"/>
      </top>
      <bottom/>
      <diagonal/>
    </border>
    <border diagonalUp="false" diagonalDown="false">
      <left/>
      <right style="thin">
        <color rgb="FFFFFFFF"/>
      </right>
      <top/>
      <bottom/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FFFFFF"/>
      </left>
      <right/>
      <top/>
      <bottom/>
      <diagonal/>
    </border>
    <border diagonalUp="false" diagonalDown="false">
      <left style="thin">
        <color rgb="FF102A56"/>
      </left>
      <right/>
      <top style="thin">
        <color rgb="FF102A56"/>
      </top>
      <bottom style="thin">
        <color rgb="FF102A56"/>
      </bottom>
      <diagonal/>
    </border>
    <border diagonalUp="false" diagonalDown="false">
      <left/>
      <right style="thin">
        <color rgb="FF102A56"/>
      </right>
      <top style="thin">
        <color rgb="FF102A56"/>
      </top>
      <bottom style="thin">
        <color rgb="FF102A56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5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5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5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3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3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5" borderId="3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7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8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3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6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9">
    <dxf>
      <fill>
        <patternFill patternType="solid">
          <fgColor rgb="FF102A56"/>
          <bgColor rgb="FF000000"/>
        </patternFill>
      </fill>
    </dxf>
    <dxf>
      <fill>
        <patternFill patternType="solid">
          <fgColor rgb="FFF5F8FC"/>
          <bgColor rgb="FF000000"/>
        </patternFill>
      </fill>
    </dxf>
    <dxf>
      <fill>
        <patternFill patternType="solid">
          <fgColor rgb="FF18294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0C7"/>
          <bgColor rgb="FF000000"/>
        </patternFill>
      </fill>
    </dxf>
    <dxf>
      <fill>
        <patternFill patternType="solid">
          <fgColor rgb="FF713F12"/>
          <bgColor rgb="FF000000"/>
        </patternFill>
      </fill>
    </dxf>
    <dxf>
      <fill>
        <patternFill patternType="solid">
          <fgColor rgb="FFFFF9E8"/>
          <bgColor rgb="FF000000"/>
        </patternFill>
      </fill>
    </dxf>
    <dxf>
      <font>
        <color rgb="FF14532D"/>
      </font>
      <fill>
        <patternFill>
          <bgColor rgb="FFE2F3E7"/>
        </patternFill>
      </fill>
    </dxf>
    <dxf>
      <font>
        <color rgb="FF7F1D1D"/>
      </font>
      <fill>
        <patternFill>
          <bgColor rgb="FFFDE8E7"/>
        </patternFill>
      </fill>
    </dxf>
    <dxf>
      <font>
        <color rgb="FF713F12"/>
      </font>
      <fill>
        <patternFill>
          <bgColor rgb="FFFFF0C7"/>
        </patternFill>
      </fill>
    </dxf>
    <dxf>
      <font>
        <color rgb="FF14532D"/>
      </font>
      <fill>
        <patternFill>
          <bgColor rgb="FFE2F3E7"/>
        </patternFill>
      </fill>
    </dxf>
    <dxf>
      <font>
        <color rgb="FF1D3D76"/>
      </font>
      <fill>
        <patternFill>
          <bgColor rgb="FFEDF4FF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7" name="TableStyleMedium2">
      <tableStyleElement dxfId="12" type="wholeTable"/>
      <tableStyleElement dxfId="13" type="firstColumnStripe"/>
      <tableStyleElement dxfId="14" type="firstRowStripe"/>
      <tableStyleElement dxfId="15" type="lastColumn"/>
      <tableStyleElement dxfId="16" type="firstColumn"/>
      <tableStyleElement dxfId="17" type="headerRow"/>
      <tableStyleElement dxfId="18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4D08"/>
      <rgbColor rgb="FF800080"/>
      <rgbColor rgb="FF156082"/>
      <rgbColor rgb="FFFFF9E8"/>
      <rgbColor rgb="FF808080"/>
      <rgbColor rgb="FF9999FF"/>
      <rgbColor rgb="FF713F12"/>
      <rgbColor rgb="FFFFF4D2"/>
      <rgbColor rgb="FFE2F3E7"/>
      <rgbColor rgb="FF660066"/>
      <rgbColor rgb="FFFF8080"/>
      <rgbColor rgb="FF0563C1"/>
      <rgbColor rgb="FFDCE5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4FF"/>
      <rgbColor rgb="FFF5F8FC"/>
      <rgbColor rgb="FFFFF0C7"/>
      <rgbColor rgb="FF99CCFF"/>
      <rgbColor rgb="FFFF99CC"/>
      <rgbColor rgb="FFCC99FF"/>
      <rgbColor rgb="FFFDE8E7"/>
      <rgbColor rgb="FF3366FF"/>
      <rgbColor rgb="FF46B1E1"/>
      <rgbColor rgb="FF99CC00"/>
      <rgbColor rgb="FFFFCC00"/>
      <rgbColor rgb="FFD8A62A"/>
      <rgbColor rgb="FFFF6600"/>
      <rgbColor rgb="FF5D6C82"/>
      <rgbColor rgb="FF969696"/>
      <rgbColor rgb="FF102A56"/>
      <rgbColor rgb="FF339966"/>
      <rgbColor rgb="FF182944"/>
      <rgbColor rgb="FF14532D"/>
      <rgbColor rgb="FF7F1D1D"/>
      <rgbColor rgb="FF993366"/>
      <rgbColor rgb="FF1D3D76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SoARegister" displayName="SoARegister" ref="A4:N97" headerRowCount="1" totalsRowCount="0" totalsRowShown="0">
  <tableColumns count="14">
    <tableColumn id="1" name="Control"/>
    <tableColumn id="2" name="Category"/>
    <tableColumn id="3" name="Control title"/>
    <tableColumn id="4" name="Applicable?"/>
    <tableColumn id="5" name="Justification for inclusion or exclusion"/>
    <tableColumn id="6" name="Implementation status"/>
    <tableColumn id="7" name="Control owner"/>
    <tableColumn id="8" name="Implementation description"/>
    <tableColumn id="9" name="Evidence or document references"/>
    <tableColumn id="10" name="Related risk IDs"/>
    <tableColumn id="11" name="Last review date"/>
    <tableColumn id="12" name="Next action"/>
    <tableColumn id="13" name="Target date"/>
    <tableColumn id="14" name="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8A62A"/>
    <pageSetUpPr fitToPage="false"/>
  </sheetPr>
  <dimension ref="A1:H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8" min="3" style="0" width="1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4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3" t="s">
        <v>3</v>
      </c>
    </row>
    <row r="5" customFormat="false" ht="15" hidden="false" customHeight="false" outlineLevel="0" collapsed="false">
      <c r="A5" s="4" t="s">
        <v>4</v>
      </c>
      <c r="B5" s="4" t="n">
        <f aca="false">COUNTA('SoA Register'!$A$5:$A$97)</f>
        <v>93</v>
      </c>
    </row>
    <row r="6" customFormat="false" ht="15" hidden="false" customHeight="false" outlineLevel="0" collapsed="false">
      <c r="A6" s="5" t="s">
        <v>5</v>
      </c>
      <c r="B6" s="5" t="n">
        <f aca="false">COUNTIF('SoA Register'!$D$5:$D$97,"Yes")</f>
        <v>0</v>
      </c>
    </row>
    <row r="7" customFormat="false" ht="15" hidden="false" customHeight="false" outlineLevel="0" collapsed="false">
      <c r="A7" s="5" t="s">
        <v>6</v>
      </c>
      <c r="B7" s="5" t="n">
        <f aca="false">COUNTIF('SoA Register'!$D$5:$D$97,"No")</f>
        <v>0</v>
      </c>
    </row>
    <row r="8" customFormat="false" ht="15" hidden="false" customHeight="false" outlineLevel="0" collapsed="false">
      <c r="A8" s="5" t="s">
        <v>7</v>
      </c>
      <c r="B8" s="5" t="n">
        <f aca="false">COUNTIF('SoA Register'!$D$5:$D$97,"Under review")</f>
        <v>93</v>
      </c>
    </row>
    <row r="9" customFormat="false" ht="15" hidden="false" customHeight="false" outlineLevel="0" collapsed="false">
      <c r="A9" s="5" t="s">
        <v>8</v>
      </c>
      <c r="B9" s="5" t="n">
        <f aca="false">COUNTIFS('SoA Register'!$D$5:$D$97,"Yes",'SoA Register'!$F$5:$F$97,"Implemented")</f>
        <v>0</v>
      </c>
    </row>
    <row r="10" customFormat="false" ht="15" hidden="false" customHeight="false" outlineLevel="0" collapsed="false">
      <c r="A10" s="6" t="s">
        <v>9</v>
      </c>
      <c r="B10" s="7" t="str">
        <f aca="false">IF(B6=0,"",B9/B6)</f>
        <v/>
      </c>
    </row>
    <row r="12" customFormat="false" ht="15" hidden="false" customHeight="false" outlineLevel="0" collapsed="false">
      <c r="A12" s="3" t="s">
        <v>10</v>
      </c>
      <c r="B12" s="3" t="s">
        <v>11</v>
      </c>
      <c r="C12" s="3" t="s">
        <v>12</v>
      </c>
    </row>
    <row r="13" customFormat="false" ht="15" hidden="false" customHeight="false" outlineLevel="0" collapsed="false">
      <c r="A13" s="8" t="s">
        <v>13</v>
      </c>
      <c r="B13" s="8" t="n">
        <f aca="false">COUNTIF('SoA Register'!$B$5:$B$97,A13)</f>
        <v>37</v>
      </c>
      <c r="C13" s="8" t="n">
        <f aca="false">COUNTIFS('SoA Register'!$B$5:$B$97,A13,'SoA Register'!$F$5:$F$97,"Implemented")</f>
        <v>0</v>
      </c>
    </row>
    <row r="14" customFormat="false" ht="15" hidden="false" customHeight="false" outlineLevel="0" collapsed="false">
      <c r="A14" s="9" t="s">
        <v>14</v>
      </c>
      <c r="B14" s="9" t="n">
        <f aca="false">COUNTIF('SoA Register'!$B$5:$B$97,A14)</f>
        <v>8</v>
      </c>
      <c r="C14" s="9" t="n">
        <f aca="false">COUNTIFS('SoA Register'!$B$5:$B$97,A14,'SoA Register'!$F$5:$F$97,"Implemented")</f>
        <v>0</v>
      </c>
    </row>
    <row r="15" customFormat="false" ht="15" hidden="false" customHeight="false" outlineLevel="0" collapsed="false">
      <c r="A15" s="9" t="s">
        <v>15</v>
      </c>
      <c r="B15" s="9" t="n">
        <f aca="false">COUNTIF('SoA Register'!$B$5:$B$97,A15)</f>
        <v>14</v>
      </c>
      <c r="C15" s="9" t="n">
        <f aca="false">COUNTIFS('SoA Register'!$B$5:$B$97,A15,'SoA Register'!$F$5:$F$97,"Implemented")</f>
        <v>0</v>
      </c>
    </row>
    <row r="16" customFormat="false" ht="15" hidden="false" customHeight="false" outlineLevel="0" collapsed="false">
      <c r="A16" s="10" t="s">
        <v>16</v>
      </c>
      <c r="B16" s="10" t="n">
        <f aca="false">COUNTIF('SoA Register'!$B$5:$B$97,A16)</f>
        <v>34</v>
      </c>
      <c r="C16" s="10" t="n">
        <f aca="false">COUNTIFS('SoA Register'!$B$5:$B$97,A16,'SoA Register'!$F$5:$F$97,"Implemented")</f>
        <v>0</v>
      </c>
    </row>
    <row r="18" customFormat="false" ht="15" hidden="false" customHeight="false" outlineLevel="0" collapsed="false">
      <c r="A18" s="11" t="s">
        <v>17</v>
      </c>
      <c r="B18" s="11"/>
      <c r="C18" s="11"/>
      <c r="D18" s="11"/>
      <c r="E18" s="11"/>
      <c r="F18" s="11"/>
      <c r="G18" s="11"/>
      <c r="H18" s="11"/>
    </row>
    <row r="19" customFormat="false" ht="28" hidden="false" customHeight="true" outlineLevel="0" collapsed="false">
      <c r="A19" s="12" t="s">
        <v>18</v>
      </c>
      <c r="B19" s="12"/>
      <c r="C19" s="12"/>
      <c r="D19" s="12"/>
      <c r="E19" s="12"/>
      <c r="F19" s="12"/>
      <c r="G19" s="12"/>
      <c r="H19" s="12"/>
    </row>
    <row r="20" customFormat="false" ht="28" hidden="false" customHeight="true" outlineLevel="0" collapsed="false">
      <c r="A20" s="12" t="s">
        <v>19</v>
      </c>
      <c r="B20" s="12"/>
      <c r="C20" s="12"/>
      <c r="D20" s="12"/>
      <c r="E20" s="12"/>
      <c r="F20" s="12"/>
      <c r="G20" s="12"/>
      <c r="H20" s="12"/>
    </row>
    <row r="21" customFormat="false" ht="28" hidden="false" customHeight="true" outlineLevel="0" collapsed="false">
      <c r="A21" s="12" t="s">
        <v>20</v>
      </c>
      <c r="B21" s="12"/>
      <c r="C21" s="12"/>
      <c r="D21" s="12"/>
      <c r="E21" s="12"/>
      <c r="F21" s="12"/>
      <c r="G21" s="12"/>
      <c r="H21" s="12"/>
    </row>
    <row r="22" customFormat="false" ht="28" hidden="false" customHeight="true" outlineLevel="0" collapsed="false">
      <c r="A22" s="12" t="s">
        <v>21</v>
      </c>
      <c r="B22" s="12"/>
      <c r="C22" s="12"/>
      <c r="D22" s="12"/>
      <c r="E22" s="12"/>
      <c r="F22" s="12"/>
      <c r="G22" s="12"/>
      <c r="H22" s="12"/>
    </row>
  </sheetData>
  <mergeCells count="7">
    <mergeCell ref="A1:H1"/>
    <mergeCell ref="A2:H2"/>
    <mergeCell ref="A18:H18"/>
    <mergeCell ref="A19:H19"/>
    <mergeCell ref="A20:H20"/>
    <mergeCell ref="A21:H21"/>
    <mergeCell ref="A22:H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02A56"/>
    <pageSetUpPr fitToPage="false"/>
  </sheetPr>
  <dimension ref="A1:O9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6"/>
    <col collapsed="false" customWidth="true" hidden="false" outlineLevel="0" max="3" min="3" style="0" width="42"/>
    <col collapsed="false" customWidth="true" hidden="false" outlineLevel="0" max="4" min="4" style="0" width="15"/>
    <col collapsed="false" customWidth="true" hidden="false" outlineLevel="0" max="5" min="5" style="0" width="48"/>
    <col collapsed="false" customWidth="true" hidden="false" outlineLevel="0" max="6" min="6" style="0" width="20"/>
    <col collapsed="false" customWidth="true" hidden="false" outlineLevel="0" max="7" min="7" style="0" width="22"/>
    <col collapsed="false" customWidth="true" hidden="false" outlineLevel="0" max="8" min="8" style="0" width="48"/>
    <col collapsed="false" customWidth="true" hidden="false" outlineLevel="0" max="9" min="9" style="0" width="45"/>
    <col collapsed="false" customWidth="true" hidden="false" outlineLevel="0" max="10" min="10" style="0" width="20"/>
    <col collapsed="false" customWidth="true" hidden="false" outlineLevel="0" max="11" min="11" style="0" width="16"/>
    <col collapsed="false" customWidth="true" hidden="false" outlineLevel="0" max="12" min="12" style="0" width="38"/>
    <col collapsed="false" customWidth="true" hidden="false" outlineLevel="0" max="13" min="13" style="0" width="16"/>
    <col collapsed="false" customWidth="true" hidden="false" outlineLevel="0" max="14" min="14" style="0" width="34"/>
    <col collapsed="false" customWidth="true" hidden="false" outlineLevel="0" max="15" min="15" style="0" width="22"/>
  </cols>
  <sheetData>
    <row r="1" customFormat="false" ht="30" hidden="false" customHeight="true" outlineLevel="0" collapsed="false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24" hidden="false" customHeight="true" outlineLevel="0" collapsed="false">
      <c r="A2" s="13" t="s">
        <v>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customFormat="false" ht="38" hidden="false" customHeight="true" outlineLevel="0" collapsed="false">
      <c r="A4" s="14" t="s">
        <v>24</v>
      </c>
      <c r="B4" s="15" t="s">
        <v>10</v>
      </c>
      <c r="C4" s="15" t="s">
        <v>25</v>
      </c>
      <c r="D4" s="15" t="s">
        <v>26</v>
      </c>
      <c r="E4" s="15" t="s">
        <v>27</v>
      </c>
      <c r="F4" s="15" t="s">
        <v>28</v>
      </c>
      <c r="G4" s="15" t="s">
        <v>29</v>
      </c>
      <c r="H4" s="15" t="s">
        <v>30</v>
      </c>
      <c r="I4" s="15" t="s">
        <v>31</v>
      </c>
      <c r="J4" s="15" t="s">
        <v>32</v>
      </c>
      <c r="K4" s="15" t="s">
        <v>33</v>
      </c>
      <c r="L4" s="15" t="s">
        <v>34</v>
      </c>
      <c r="M4" s="15" t="s">
        <v>35</v>
      </c>
      <c r="N4" s="16" t="s">
        <v>36</v>
      </c>
      <c r="O4" s="17" t="s">
        <v>37</v>
      </c>
    </row>
    <row r="5" customFormat="false" ht="55" hidden="false" customHeight="true" outlineLevel="0" collapsed="false">
      <c r="A5" s="18" t="s">
        <v>38</v>
      </c>
      <c r="B5" s="18" t="s">
        <v>13</v>
      </c>
      <c r="C5" s="18" t="s">
        <v>39</v>
      </c>
      <c r="D5" s="19" t="s">
        <v>7</v>
      </c>
      <c r="E5" s="19"/>
      <c r="F5" s="19" t="s">
        <v>40</v>
      </c>
      <c r="G5" s="19"/>
      <c r="H5" s="19"/>
      <c r="I5" s="19"/>
      <c r="J5" s="19"/>
      <c r="K5" s="20"/>
      <c r="L5" s="19"/>
      <c r="M5" s="20"/>
      <c r="N5" s="19"/>
      <c r="O5" s="21" t="str">
        <f aca="false">HYPERLINK("https://instant-certificate.com/iso-27001-annex-a-5-1-policies-for-information-security-practical-implementation-guide/","View practical guide")</f>
        <v>View practical guide</v>
      </c>
    </row>
    <row r="6" customFormat="false" ht="55" hidden="false" customHeight="true" outlineLevel="0" collapsed="false">
      <c r="A6" s="22" t="s">
        <v>41</v>
      </c>
      <c r="B6" s="22" t="s">
        <v>13</v>
      </c>
      <c r="C6" s="22" t="s">
        <v>42</v>
      </c>
      <c r="D6" s="23" t="s">
        <v>7</v>
      </c>
      <c r="E6" s="23"/>
      <c r="F6" s="23" t="s">
        <v>40</v>
      </c>
      <c r="G6" s="23"/>
      <c r="H6" s="23"/>
      <c r="I6" s="23"/>
      <c r="J6" s="23"/>
      <c r="K6" s="24"/>
      <c r="L6" s="23"/>
      <c r="M6" s="24"/>
      <c r="N6" s="23"/>
      <c r="O6" s="21" t="str">
        <f aca="false">HYPERLINK("https://instant-certificate.com/iso-27001-annex-a-5-2-information-security-roles-and-responsibilities-practical-guide/","View practical guide")</f>
        <v>View practical guide</v>
      </c>
    </row>
    <row r="7" customFormat="false" ht="55" hidden="false" customHeight="true" outlineLevel="0" collapsed="false">
      <c r="A7" s="22" t="s">
        <v>43</v>
      </c>
      <c r="B7" s="22" t="s">
        <v>13</v>
      </c>
      <c r="C7" s="22" t="s">
        <v>44</v>
      </c>
      <c r="D7" s="23" t="s">
        <v>7</v>
      </c>
      <c r="E7" s="23"/>
      <c r="F7" s="23" t="s">
        <v>40</v>
      </c>
      <c r="G7" s="23"/>
      <c r="H7" s="23"/>
      <c r="I7" s="23"/>
      <c r="J7" s="23"/>
      <c r="K7" s="24"/>
      <c r="L7" s="23"/>
      <c r="M7" s="24"/>
      <c r="N7" s="23"/>
      <c r="O7" s="21" t="str">
        <f aca="false">HYPERLINK("https://instant-certificate.com/iso-27001-annex-a-5-3-segregation-of-duties-practical-implementation-guide/","View practical guide")</f>
        <v>View practical guide</v>
      </c>
    </row>
    <row r="8" customFormat="false" ht="55" hidden="false" customHeight="true" outlineLevel="0" collapsed="false">
      <c r="A8" s="22" t="s">
        <v>45</v>
      </c>
      <c r="B8" s="22" t="s">
        <v>13</v>
      </c>
      <c r="C8" s="22" t="s">
        <v>46</v>
      </c>
      <c r="D8" s="23" t="s">
        <v>7</v>
      </c>
      <c r="E8" s="23"/>
      <c r="F8" s="23" t="s">
        <v>40</v>
      </c>
      <c r="G8" s="23"/>
      <c r="H8" s="23"/>
      <c r="I8" s="23"/>
      <c r="J8" s="23"/>
      <c r="K8" s="24"/>
      <c r="L8" s="23"/>
      <c r="M8" s="24"/>
      <c r="N8" s="23"/>
      <c r="O8" s="21" t="str">
        <f aca="false">HYPERLINK("https://instant-certificate.com/iso-27001-annex-a-5-4-management-responsibilities-practical-implementation-guide/","View practical guide")</f>
        <v>View practical guide</v>
      </c>
    </row>
    <row r="9" customFormat="false" ht="55" hidden="false" customHeight="true" outlineLevel="0" collapsed="false">
      <c r="A9" s="22" t="s">
        <v>47</v>
      </c>
      <c r="B9" s="22" t="s">
        <v>13</v>
      </c>
      <c r="C9" s="22" t="s">
        <v>48</v>
      </c>
      <c r="D9" s="23" t="s">
        <v>7</v>
      </c>
      <c r="E9" s="23"/>
      <c r="F9" s="23" t="s">
        <v>40</v>
      </c>
      <c r="G9" s="23"/>
      <c r="H9" s="23"/>
      <c r="I9" s="23"/>
      <c r="J9" s="23"/>
      <c r="K9" s="24"/>
      <c r="L9" s="23"/>
      <c r="M9" s="24"/>
      <c r="N9" s="23"/>
      <c r="O9" s="21" t="str">
        <f aca="false">HYPERLINK("https://instant-certificate.com/iso-27001-annex-a-5-5-contact-with-authorities-practical-implementation-guide/","View practical guide")</f>
        <v>View practical guide</v>
      </c>
    </row>
    <row r="10" customFormat="false" ht="55" hidden="false" customHeight="true" outlineLevel="0" collapsed="false">
      <c r="A10" s="22" t="s">
        <v>49</v>
      </c>
      <c r="B10" s="22" t="s">
        <v>13</v>
      </c>
      <c r="C10" s="22" t="s">
        <v>50</v>
      </c>
      <c r="D10" s="23" t="s">
        <v>7</v>
      </c>
      <c r="E10" s="23"/>
      <c r="F10" s="23" t="s">
        <v>40</v>
      </c>
      <c r="G10" s="23"/>
      <c r="H10" s="23"/>
      <c r="I10" s="23"/>
      <c r="J10" s="23"/>
      <c r="K10" s="24"/>
      <c r="L10" s="23"/>
      <c r="M10" s="24"/>
      <c r="N10" s="23"/>
      <c r="O10" s="21" t="str">
        <f aca="false">HYPERLINK("https://instant-certificate.com/iso-27001-annex-a-5-6-contact-with-special-interest-groups-practical-implementation-guide/","View practical guide")</f>
        <v>View practical guide</v>
      </c>
    </row>
    <row r="11" customFormat="false" ht="55" hidden="false" customHeight="true" outlineLevel="0" collapsed="false">
      <c r="A11" s="22" t="s">
        <v>51</v>
      </c>
      <c r="B11" s="22" t="s">
        <v>13</v>
      </c>
      <c r="C11" s="22" t="s">
        <v>52</v>
      </c>
      <c r="D11" s="23" t="s">
        <v>7</v>
      </c>
      <c r="E11" s="23"/>
      <c r="F11" s="23" t="s">
        <v>40</v>
      </c>
      <c r="G11" s="23"/>
      <c r="H11" s="23"/>
      <c r="I11" s="23"/>
      <c r="J11" s="23"/>
      <c r="K11" s="24"/>
      <c r="L11" s="23"/>
      <c r="M11" s="24"/>
      <c r="N11" s="23"/>
      <c r="O11" s="21" t="str">
        <f aca="false">HYPERLINK("https://instant-certificate.com/iso-27001-annex-a-5-7-threat-intelligence-practical-implementation-guide/","View practical guide")</f>
        <v>View practical guide</v>
      </c>
    </row>
    <row r="12" customFormat="false" ht="55" hidden="false" customHeight="true" outlineLevel="0" collapsed="false">
      <c r="A12" s="22" t="s">
        <v>53</v>
      </c>
      <c r="B12" s="22" t="s">
        <v>13</v>
      </c>
      <c r="C12" s="22" t="s">
        <v>54</v>
      </c>
      <c r="D12" s="23" t="s">
        <v>7</v>
      </c>
      <c r="E12" s="23"/>
      <c r="F12" s="23" t="s">
        <v>40</v>
      </c>
      <c r="G12" s="23"/>
      <c r="H12" s="23"/>
      <c r="I12" s="23"/>
      <c r="J12" s="23"/>
      <c r="K12" s="24"/>
      <c r="L12" s="23"/>
      <c r="M12" s="24"/>
      <c r="N12" s="23"/>
      <c r="O12" s="21" t="str">
        <f aca="false">HYPERLINK("https://instant-certificate.com/iso-27001-annex-a-5-8-information-security-in-project-management-practical-implementation-guide/","View practical guide")</f>
        <v>View practical guide</v>
      </c>
    </row>
    <row r="13" customFormat="false" ht="55" hidden="false" customHeight="true" outlineLevel="0" collapsed="false">
      <c r="A13" s="22" t="s">
        <v>55</v>
      </c>
      <c r="B13" s="22" t="s">
        <v>13</v>
      </c>
      <c r="C13" s="22" t="s">
        <v>56</v>
      </c>
      <c r="D13" s="23" t="s">
        <v>7</v>
      </c>
      <c r="E13" s="23"/>
      <c r="F13" s="23" t="s">
        <v>40</v>
      </c>
      <c r="G13" s="23"/>
      <c r="H13" s="23"/>
      <c r="I13" s="23"/>
      <c r="J13" s="23"/>
      <c r="K13" s="24"/>
      <c r="L13" s="23"/>
      <c r="M13" s="24"/>
      <c r="N13" s="23"/>
      <c r="O13" s="21" t="str">
        <f aca="false">HYPERLINK("https://instant-certificate.com/iso-27001-annex-a-5-9-inventory-of-information-and-other-associated-assets-practical-implementation-guide/","View practical guide")</f>
        <v>View practical guide</v>
      </c>
    </row>
    <row r="14" customFormat="false" ht="55" hidden="false" customHeight="true" outlineLevel="0" collapsed="false">
      <c r="A14" s="22" t="s">
        <v>57</v>
      </c>
      <c r="B14" s="22" t="s">
        <v>13</v>
      </c>
      <c r="C14" s="22" t="s">
        <v>58</v>
      </c>
      <c r="D14" s="23" t="s">
        <v>7</v>
      </c>
      <c r="E14" s="23"/>
      <c r="F14" s="23" t="s">
        <v>40</v>
      </c>
      <c r="G14" s="23"/>
      <c r="H14" s="23"/>
      <c r="I14" s="23"/>
      <c r="J14" s="23"/>
      <c r="K14" s="24"/>
      <c r="L14" s="23"/>
      <c r="M14" s="24"/>
      <c r="N14" s="23"/>
      <c r="O14" s="21" t="str">
        <f aca="false">HYPERLINK("https://instant-certificate.com/iso-27001-annex-a-5-10-acceptable-use-of-information-and-other-associated-assets-practical-implementation-guide/","View practical guide")</f>
        <v>View practical guide</v>
      </c>
    </row>
    <row r="15" customFormat="false" ht="55" hidden="false" customHeight="true" outlineLevel="0" collapsed="false">
      <c r="A15" s="22" t="s">
        <v>59</v>
      </c>
      <c r="B15" s="22" t="s">
        <v>13</v>
      </c>
      <c r="C15" s="22" t="s">
        <v>60</v>
      </c>
      <c r="D15" s="23" t="s">
        <v>7</v>
      </c>
      <c r="E15" s="23"/>
      <c r="F15" s="23" t="s">
        <v>40</v>
      </c>
      <c r="G15" s="23"/>
      <c r="H15" s="23"/>
      <c r="I15" s="23"/>
      <c r="J15" s="23"/>
      <c r="K15" s="24"/>
      <c r="L15" s="23"/>
      <c r="M15" s="24"/>
      <c r="N15" s="23"/>
      <c r="O15" s="21" t="str">
        <f aca="false">HYPERLINK("https://instant-certificate.com/iso-27001-annex-a-5-11-return-of-assets-practical-implementation-guide/","View practical guide")</f>
        <v>View practical guide</v>
      </c>
    </row>
    <row r="16" customFormat="false" ht="55" hidden="false" customHeight="true" outlineLevel="0" collapsed="false">
      <c r="A16" s="22" t="s">
        <v>61</v>
      </c>
      <c r="B16" s="22" t="s">
        <v>13</v>
      </c>
      <c r="C16" s="22" t="s">
        <v>62</v>
      </c>
      <c r="D16" s="23" t="s">
        <v>7</v>
      </c>
      <c r="E16" s="23"/>
      <c r="F16" s="23" t="s">
        <v>40</v>
      </c>
      <c r="G16" s="23"/>
      <c r="H16" s="23"/>
      <c r="I16" s="23"/>
      <c r="J16" s="23"/>
      <c r="K16" s="24"/>
      <c r="L16" s="23"/>
      <c r="M16" s="24"/>
      <c r="N16" s="23"/>
      <c r="O16" s="21" t="str">
        <f aca="false">HYPERLINK("https://instant-certificate.com/iso-27001-annex-a-5-12-classification-of-information-practical-implementation-guide/","View practical guide")</f>
        <v>View practical guide</v>
      </c>
    </row>
    <row r="17" customFormat="false" ht="55" hidden="false" customHeight="true" outlineLevel="0" collapsed="false">
      <c r="A17" s="22" t="s">
        <v>63</v>
      </c>
      <c r="B17" s="22" t="s">
        <v>13</v>
      </c>
      <c r="C17" s="22" t="s">
        <v>64</v>
      </c>
      <c r="D17" s="23" t="s">
        <v>7</v>
      </c>
      <c r="E17" s="23"/>
      <c r="F17" s="23" t="s">
        <v>40</v>
      </c>
      <c r="G17" s="23"/>
      <c r="H17" s="23"/>
      <c r="I17" s="23"/>
      <c r="J17" s="23"/>
      <c r="K17" s="24"/>
      <c r="L17" s="23"/>
      <c r="M17" s="24"/>
      <c r="N17" s="23"/>
      <c r="O17" s="21" t="str">
        <f aca="false">HYPERLINK("https://instant-certificate.com/iso-27001-annex-a-5-13-labelling-of-information-practical-implementation-guide/","View practical guide")</f>
        <v>View practical guide</v>
      </c>
    </row>
    <row r="18" customFormat="false" ht="55" hidden="false" customHeight="true" outlineLevel="0" collapsed="false">
      <c r="A18" s="22" t="s">
        <v>65</v>
      </c>
      <c r="B18" s="22" t="s">
        <v>13</v>
      </c>
      <c r="C18" s="22" t="s">
        <v>66</v>
      </c>
      <c r="D18" s="23" t="s">
        <v>7</v>
      </c>
      <c r="E18" s="23"/>
      <c r="F18" s="23" t="s">
        <v>40</v>
      </c>
      <c r="G18" s="23"/>
      <c r="H18" s="23"/>
      <c r="I18" s="23"/>
      <c r="J18" s="23"/>
      <c r="K18" s="24"/>
      <c r="L18" s="23"/>
      <c r="M18" s="24"/>
      <c r="N18" s="23"/>
      <c r="O18" s="21" t="str">
        <f aca="false">HYPERLINK("https://instant-certificate.com/iso-27001-annex-a-5-14-information-transfer-practical-implementation-guide/","View practical guide")</f>
        <v>View practical guide</v>
      </c>
    </row>
    <row r="19" customFormat="false" ht="55" hidden="false" customHeight="true" outlineLevel="0" collapsed="false">
      <c r="A19" s="22" t="s">
        <v>67</v>
      </c>
      <c r="B19" s="22" t="s">
        <v>13</v>
      </c>
      <c r="C19" s="22" t="s">
        <v>68</v>
      </c>
      <c r="D19" s="23" t="s">
        <v>7</v>
      </c>
      <c r="E19" s="23"/>
      <c r="F19" s="23" t="s">
        <v>40</v>
      </c>
      <c r="G19" s="23"/>
      <c r="H19" s="23"/>
      <c r="I19" s="23"/>
      <c r="J19" s="23"/>
      <c r="K19" s="24"/>
      <c r="L19" s="23"/>
      <c r="M19" s="24"/>
      <c r="N19" s="23"/>
      <c r="O19" s="21" t="str">
        <f aca="false">HYPERLINK("https://instant-certificate.com/iso-27001-annex-a-5-15-access-control-practical-implementation-guide/","View practical guide")</f>
        <v>View practical guide</v>
      </c>
    </row>
    <row r="20" customFormat="false" ht="55" hidden="false" customHeight="true" outlineLevel="0" collapsed="false">
      <c r="A20" s="22" t="s">
        <v>69</v>
      </c>
      <c r="B20" s="22" t="s">
        <v>13</v>
      </c>
      <c r="C20" s="22" t="s">
        <v>70</v>
      </c>
      <c r="D20" s="23" t="s">
        <v>7</v>
      </c>
      <c r="E20" s="23"/>
      <c r="F20" s="23" t="s">
        <v>40</v>
      </c>
      <c r="G20" s="23"/>
      <c r="H20" s="23"/>
      <c r="I20" s="23"/>
      <c r="J20" s="23"/>
      <c r="K20" s="24"/>
      <c r="L20" s="23"/>
      <c r="M20" s="24"/>
      <c r="N20" s="23"/>
      <c r="O20" s="21" t="str">
        <f aca="false">HYPERLINK("https://instant-certificate.com/iso-27001-annex-a-5-16-identity-management-practical-implementation-guide/","View practical guide")</f>
        <v>View practical guide</v>
      </c>
    </row>
    <row r="21" customFormat="false" ht="55" hidden="false" customHeight="true" outlineLevel="0" collapsed="false">
      <c r="A21" s="22" t="s">
        <v>71</v>
      </c>
      <c r="B21" s="22" t="s">
        <v>13</v>
      </c>
      <c r="C21" s="22" t="s">
        <v>72</v>
      </c>
      <c r="D21" s="23" t="s">
        <v>7</v>
      </c>
      <c r="E21" s="23"/>
      <c r="F21" s="23" t="s">
        <v>40</v>
      </c>
      <c r="G21" s="23"/>
      <c r="H21" s="23"/>
      <c r="I21" s="23"/>
      <c r="J21" s="23"/>
      <c r="K21" s="24"/>
      <c r="L21" s="23"/>
      <c r="M21" s="24"/>
      <c r="N21" s="23"/>
      <c r="O21" s="21" t="str">
        <f aca="false">HYPERLINK("https://instant-certificate.com/iso-27001-annex-a-5-17-authentication-information-practical-implementation-guide/","View practical guide")</f>
        <v>View practical guide</v>
      </c>
    </row>
    <row r="22" customFormat="false" ht="55" hidden="false" customHeight="true" outlineLevel="0" collapsed="false">
      <c r="A22" s="22" t="s">
        <v>73</v>
      </c>
      <c r="B22" s="22" t="s">
        <v>13</v>
      </c>
      <c r="C22" s="22" t="s">
        <v>74</v>
      </c>
      <c r="D22" s="23" t="s">
        <v>7</v>
      </c>
      <c r="E22" s="23"/>
      <c r="F22" s="23" t="s">
        <v>40</v>
      </c>
      <c r="G22" s="23"/>
      <c r="H22" s="23"/>
      <c r="I22" s="23"/>
      <c r="J22" s="23"/>
      <c r="K22" s="24"/>
      <c r="L22" s="23"/>
      <c r="M22" s="24"/>
      <c r="N22" s="23"/>
      <c r="O22" s="21" t="str">
        <f aca="false">HYPERLINK("https://instant-certificate.com/iso-27001-annex-a-5-18-access-rights-practical-implementation-guide/","View practical guide")</f>
        <v>View practical guide</v>
      </c>
    </row>
    <row r="23" customFormat="false" ht="55" hidden="false" customHeight="true" outlineLevel="0" collapsed="false">
      <c r="A23" s="22" t="s">
        <v>75</v>
      </c>
      <c r="B23" s="22" t="s">
        <v>13</v>
      </c>
      <c r="C23" s="22" t="s">
        <v>76</v>
      </c>
      <c r="D23" s="23" t="s">
        <v>7</v>
      </c>
      <c r="E23" s="23"/>
      <c r="F23" s="23" t="s">
        <v>40</v>
      </c>
      <c r="G23" s="23"/>
      <c r="H23" s="23"/>
      <c r="I23" s="23"/>
      <c r="J23" s="23"/>
      <c r="K23" s="24"/>
      <c r="L23" s="23"/>
      <c r="M23" s="24"/>
      <c r="N23" s="23"/>
      <c r="O23" s="21" t="str">
        <f aca="false">HYPERLINK("https://instant-certificate.com/iso-27001-annex-a-5-19-information-security-in-supplier-relationships-practical-implementation-guide/","View practical guide")</f>
        <v>View practical guide</v>
      </c>
    </row>
    <row r="24" customFormat="false" ht="55" hidden="false" customHeight="true" outlineLevel="0" collapsed="false">
      <c r="A24" s="22" t="s">
        <v>77</v>
      </c>
      <c r="B24" s="22" t="s">
        <v>13</v>
      </c>
      <c r="C24" s="22" t="s">
        <v>78</v>
      </c>
      <c r="D24" s="23" t="s">
        <v>7</v>
      </c>
      <c r="E24" s="23"/>
      <c r="F24" s="23" t="s">
        <v>40</v>
      </c>
      <c r="G24" s="23"/>
      <c r="H24" s="23"/>
      <c r="I24" s="23"/>
      <c r="J24" s="23"/>
      <c r="K24" s="24"/>
      <c r="L24" s="23"/>
      <c r="M24" s="24"/>
      <c r="N24" s="23"/>
      <c r="O24" s="21" t="str">
        <f aca="false">HYPERLINK("https://instant-certificate.com/iso-27001-annex-a-5-20-addressing-information-security-within-supplier-agreements-practical-implementation-guide/","View practical guide")</f>
        <v>View practical guide</v>
      </c>
    </row>
    <row r="25" customFormat="false" ht="55" hidden="false" customHeight="true" outlineLevel="0" collapsed="false">
      <c r="A25" s="22" t="s">
        <v>79</v>
      </c>
      <c r="B25" s="22" t="s">
        <v>13</v>
      </c>
      <c r="C25" s="22" t="s">
        <v>80</v>
      </c>
      <c r="D25" s="23" t="s">
        <v>7</v>
      </c>
      <c r="E25" s="23"/>
      <c r="F25" s="23" t="s">
        <v>40</v>
      </c>
      <c r="G25" s="23"/>
      <c r="H25" s="23"/>
      <c r="I25" s="23"/>
      <c r="J25" s="23"/>
      <c r="K25" s="24"/>
      <c r="L25" s="23"/>
      <c r="M25" s="24"/>
      <c r="N25" s="23"/>
      <c r="O25" s="21" t="str">
        <f aca="false">HYPERLINK("https://instant-certificate.com/iso-27001-annex-a-5-21-managing-information-security-in-the-ict-supply-chain-practical-implementation-guide/","View practical guide")</f>
        <v>View practical guide</v>
      </c>
    </row>
    <row r="26" customFormat="false" ht="55" hidden="false" customHeight="true" outlineLevel="0" collapsed="false">
      <c r="A26" s="22" t="s">
        <v>81</v>
      </c>
      <c r="B26" s="22" t="s">
        <v>13</v>
      </c>
      <c r="C26" s="22" t="s">
        <v>82</v>
      </c>
      <c r="D26" s="23" t="s">
        <v>7</v>
      </c>
      <c r="E26" s="23"/>
      <c r="F26" s="23" t="s">
        <v>40</v>
      </c>
      <c r="G26" s="23"/>
      <c r="H26" s="23"/>
      <c r="I26" s="23"/>
      <c r="J26" s="23"/>
      <c r="K26" s="24"/>
      <c r="L26" s="23"/>
      <c r="M26" s="24"/>
      <c r="N26" s="23"/>
      <c r="O26" s="21" t="str">
        <f aca="false">HYPERLINK("https://instant-certificate.com/iso-27001-annex-a-5-22-monitoring-review-and-change-management-of-supplier-services-practical-implementation-guide/","View practical guide")</f>
        <v>View practical guide</v>
      </c>
    </row>
    <row r="27" customFormat="false" ht="55" hidden="false" customHeight="true" outlineLevel="0" collapsed="false">
      <c r="A27" s="22" t="s">
        <v>83</v>
      </c>
      <c r="B27" s="22" t="s">
        <v>13</v>
      </c>
      <c r="C27" s="22" t="s">
        <v>84</v>
      </c>
      <c r="D27" s="23" t="s">
        <v>7</v>
      </c>
      <c r="E27" s="23"/>
      <c r="F27" s="23" t="s">
        <v>40</v>
      </c>
      <c r="G27" s="23"/>
      <c r="H27" s="23"/>
      <c r="I27" s="23"/>
      <c r="J27" s="23"/>
      <c r="K27" s="24"/>
      <c r="L27" s="23"/>
      <c r="M27" s="24"/>
      <c r="N27" s="23"/>
      <c r="O27" s="21" t="str">
        <f aca="false">HYPERLINK("https://instant-certificate.com/iso-27001-annex-a-5-23-information-security-for-use-of-cloud-services-practical-implementation-guide/","View practical guide")</f>
        <v>View practical guide</v>
      </c>
    </row>
    <row r="28" customFormat="false" ht="55" hidden="false" customHeight="true" outlineLevel="0" collapsed="false">
      <c r="A28" s="22" t="s">
        <v>85</v>
      </c>
      <c r="B28" s="22" t="s">
        <v>13</v>
      </c>
      <c r="C28" s="22" t="s">
        <v>86</v>
      </c>
      <c r="D28" s="23" t="s">
        <v>7</v>
      </c>
      <c r="E28" s="23"/>
      <c r="F28" s="23" t="s">
        <v>40</v>
      </c>
      <c r="G28" s="23"/>
      <c r="H28" s="23"/>
      <c r="I28" s="23"/>
      <c r="J28" s="23"/>
      <c r="K28" s="24"/>
      <c r="L28" s="23"/>
      <c r="M28" s="24"/>
      <c r="N28" s="23"/>
      <c r="O28" s="21" t="str">
        <f aca="false">HYPERLINK("https://instant-certificate.com/iso-27001-annex-a-5-24-information-security-incident-management-planning-and-preparation-practical-implementation-guide/","View practical guide")</f>
        <v>View practical guide</v>
      </c>
    </row>
    <row r="29" customFormat="false" ht="55" hidden="false" customHeight="true" outlineLevel="0" collapsed="false">
      <c r="A29" s="22" t="s">
        <v>87</v>
      </c>
      <c r="B29" s="22" t="s">
        <v>13</v>
      </c>
      <c r="C29" s="22" t="s">
        <v>88</v>
      </c>
      <c r="D29" s="23" t="s">
        <v>7</v>
      </c>
      <c r="E29" s="23"/>
      <c r="F29" s="23" t="s">
        <v>40</v>
      </c>
      <c r="G29" s="23"/>
      <c r="H29" s="23"/>
      <c r="I29" s="23"/>
      <c r="J29" s="23"/>
      <c r="K29" s="24"/>
      <c r="L29" s="23"/>
      <c r="M29" s="24"/>
      <c r="N29" s="23"/>
      <c r="O29" s="21" t="str">
        <f aca="false">HYPERLINK("https://instant-certificate.com/iso-27001-annex-a-5-25-assessment-and-decision-on-information-security-events-practical-implementation-guide/","View practical guide")</f>
        <v>View practical guide</v>
      </c>
    </row>
    <row r="30" customFormat="false" ht="55" hidden="false" customHeight="true" outlineLevel="0" collapsed="false">
      <c r="A30" s="22" t="s">
        <v>89</v>
      </c>
      <c r="B30" s="22" t="s">
        <v>13</v>
      </c>
      <c r="C30" s="22" t="s">
        <v>90</v>
      </c>
      <c r="D30" s="23" t="s">
        <v>7</v>
      </c>
      <c r="E30" s="23"/>
      <c r="F30" s="23" t="s">
        <v>40</v>
      </c>
      <c r="G30" s="23"/>
      <c r="H30" s="23"/>
      <c r="I30" s="23"/>
      <c r="J30" s="23"/>
      <c r="K30" s="24"/>
      <c r="L30" s="23"/>
      <c r="M30" s="24"/>
      <c r="N30" s="23"/>
      <c r="O30" s="21" t="str">
        <f aca="false">HYPERLINK("https://instant-certificate.com/iso-27001-annex-a-5-26-response-to-information-security-incidents-practical-implementation-guide/","View practical guide")</f>
        <v>View practical guide</v>
      </c>
    </row>
    <row r="31" customFormat="false" ht="55" hidden="false" customHeight="true" outlineLevel="0" collapsed="false">
      <c r="A31" s="22" t="s">
        <v>91</v>
      </c>
      <c r="B31" s="22" t="s">
        <v>13</v>
      </c>
      <c r="C31" s="22" t="s">
        <v>92</v>
      </c>
      <c r="D31" s="23" t="s">
        <v>7</v>
      </c>
      <c r="E31" s="23"/>
      <c r="F31" s="23" t="s">
        <v>40</v>
      </c>
      <c r="G31" s="23"/>
      <c r="H31" s="23"/>
      <c r="I31" s="23"/>
      <c r="J31" s="23"/>
      <c r="K31" s="24"/>
      <c r="L31" s="23"/>
      <c r="M31" s="24"/>
      <c r="N31" s="23"/>
      <c r="O31" s="21" t="str">
        <f aca="false">HYPERLINK("https://instant-certificate.com/iso-27001-annex-a-5-27-learning-from-information-security-incidents-practical-implementation-guide/","View practical guide")</f>
        <v>View practical guide</v>
      </c>
    </row>
    <row r="32" customFormat="false" ht="55" hidden="false" customHeight="true" outlineLevel="0" collapsed="false">
      <c r="A32" s="22" t="s">
        <v>93</v>
      </c>
      <c r="B32" s="22" t="s">
        <v>13</v>
      </c>
      <c r="C32" s="22" t="s">
        <v>94</v>
      </c>
      <c r="D32" s="23" t="s">
        <v>7</v>
      </c>
      <c r="E32" s="23"/>
      <c r="F32" s="23" t="s">
        <v>40</v>
      </c>
      <c r="G32" s="23"/>
      <c r="H32" s="23"/>
      <c r="I32" s="23"/>
      <c r="J32" s="23"/>
      <c r="K32" s="24"/>
      <c r="L32" s="23"/>
      <c r="M32" s="24"/>
      <c r="N32" s="23"/>
      <c r="O32" s="21" t="str">
        <f aca="false">HYPERLINK("https://instant-certificate.com/iso-27001-annex-a-5-28-collection-of-evidence-practical-implementation-guide/","View practical guide")</f>
        <v>View practical guide</v>
      </c>
    </row>
    <row r="33" customFormat="false" ht="55" hidden="false" customHeight="true" outlineLevel="0" collapsed="false">
      <c r="A33" s="22" t="s">
        <v>95</v>
      </c>
      <c r="B33" s="22" t="s">
        <v>13</v>
      </c>
      <c r="C33" s="22" t="s">
        <v>96</v>
      </c>
      <c r="D33" s="23" t="s">
        <v>7</v>
      </c>
      <c r="E33" s="23"/>
      <c r="F33" s="23" t="s">
        <v>40</v>
      </c>
      <c r="G33" s="23"/>
      <c r="H33" s="23"/>
      <c r="I33" s="23"/>
      <c r="J33" s="23"/>
      <c r="K33" s="24"/>
      <c r="L33" s="23"/>
      <c r="M33" s="24"/>
      <c r="N33" s="23"/>
      <c r="O33" s="21" t="str">
        <f aca="false">HYPERLINK("https://instant-certificate.com/iso-27001-annex-a-5-29-information-security-during-disruption-practical-implementation-guide/","View practical guide")</f>
        <v>View practical guide</v>
      </c>
    </row>
    <row r="34" customFormat="false" ht="55" hidden="false" customHeight="true" outlineLevel="0" collapsed="false">
      <c r="A34" s="22" t="s">
        <v>97</v>
      </c>
      <c r="B34" s="22" t="s">
        <v>13</v>
      </c>
      <c r="C34" s="22" t="s">
        <v>98</v>
      </c>
      <c r="D34" s="23" t="s">
        <v>7</v>
      </c>
      <c r="E34" s="23"/>
      <c r="F34" s="23" t="s">
        <v>40</v>
      </c>
      <c r="G34" s="23"/>
      <c r="H34" s="23"/>
      <c r="I34" s="23"/>
      <c r="J34" s="23"/>
      <c r="K34" s="24"/>
      <c r="L34" s="23"/>
      <c r="M34" s="24"/>
      <c r="N34" s="23"/>
      <c r="O34" s="21" t="str">
        <f aca="false">HYPERLINK("https://instant-certificate.com/iso-27001-annex-a-5-30-ict-readiness-for-business-continuity-practical-implementation-guide/","View practical guide")</f>
        <v>View practical guide</v>
      </c>
    </row>
    <row r="35" customFormat="false" ht="55" hidden="false" customHeight="true" outlineLevel="0" collapsed="false">
      <c r="A35" s="22" t="s">
        <v>99</v>
      </c>
      <c r="B35" s="22" t="s">
        <v>13</v>
      </c>
      <c r="C35" s="22" t="s">
        <v>100</v>
      </c>
      <c r="D35" s="23" t="s">
        <v>7</v>
      </c>
      <c r="E35" s="23"/>
      <c r="F35" s="23" t="s">
        <v>40</v>
      </c>
      <c r="G35" s="23"/>
      <c r="H35" s="23"/>
      <c r="I35" s="23"/>
      <c r="J35" s="23"/>
      <c r="K35" s="24"/>
      <c r="L35" s="23"/>
      <c r="M35" s="24"/>
      <c r="N35" s="23"/>
      <c r="O35" s="21" t="str">
        <f aca="false">HYPERLINK("https://instant-certificate.com/iso-27001-annex-a-5-31-legal-statutory-regulatory-and-contractual-requirements-practical-implementation-guide/","View practical guide")</f>
        <v>View practical guide</v>
      </c>
    </row>
    <row r="36" customFormat="false" ht="55" hidden="false" customHeight="true" outlineLevel="0" collapsed="false">
      <c r="A36" s="22" t="s">
        <v>101</v>
      </c>
      <c r="B36" s="22" t="s">
        <v>13</v>
      </c>
      <c r="C36" s="22" t="s">
        <v>102</v>
      </c>
      <c r="D36" s="23" t="s">
        <v>7</v>
      </c>
      <c r="E36" s="23"/>
      <c r="F36" s="23" t="s">
        <v>40</v>
      </c>
      <c r="G36" s="23"/>
      <c r="H36" s="23"/>
      <c r="I36" s="23"/>
      <c r="J36" s="23"/>
      <c r="K36" s="24"/>
      <c r="L36" s="23"/>
      <c r="M36" s="24"/>
      <c r="N36" s="23"/>
      <c r="O36" s="21" t="str">
        <f aca="false">HYPERLINK("https://instant-certificate.com/iso-27001-annex-a-5-32-intellectual-property-rights-practical-implementation-guide/","View practical guide")</f>
        <v>View practical guide</v>
      </c>
    </row>
    <row r="37" customFormat="false" ht="55" hidden="false" customHeight="true" outlineLevel="0" collapsed="false">
      <c r="A37" s="22" t="s">
        <v>103</v>
      </c>
      <c r="B37" s="22" t="s">
        <v>13</v>
      </c>
      <c r="C37" s="22" t="s">
        <v>104</v>
      </c>
      <c r="D37" s="23" t="s">
        <v>7</v>
      </c>
      <c r="E37" s="23"/>
      <c r="F37" s="23" t="s">
        <v>40</v>
      </c>
      <c r="G37" s="23"/>
      <c r="H37" s="23"/>
      <c r="I37" s="23"/>
      <c r="J37" s="23"/>
      <c r="K37" s="24"/>
      <c r="L37" s="23"/>
      <c r="M37" s="24"/>
      <c r="N37" s="23"/>
      <c r="O37" s="21" t="str">
        <f aca="false">HYPERLINK("https://instant-certificate.com/iso-27001-annex-a-5-33-protection-of-records-practical-implementation-guide/","View practical guide")</f>
        <v>View practical guide</v>
      </c>
    </row>
    <row r="38" customFormat="false" ht="55" hidden="false" customHeight="true" outlineLevel="0" collapsed="false">
      <c r="A38" s="22" t="s">
        <v>105</v>
      </c>
      <c r="B38" s="22" t="s">
        <v>13</v>
      </c>
      <c r="C38" s="22" t="s">
        <v>106</v>
      </c>
      <c r="D38" s="23" t="s">
        <v>7</v>
      </c>
      <c r="E38" s="23"/>
      <c r="F38" s="23" t="s">
        <v>40</v>
      </c>
      <c r="G38" s="23"/>
      <c r="H38" s="23"/>
      <c r="I38" s="23"/>
      <c r="J38" s="23"/>
      <c r="K38" s="24"/>
      <c r="L38" s="23"/>
      <c r="M38" s="24"/>
      <c r="N38" s="23"/>
      <c r="O38" s="21" t="str">
        <f aca="false">HYPERLINK("https://instant-certificate.com/iso-27001-annex-a-5-34-privacy-and-protection-of-personally-identifiable-information-pii-practical-implementation-guide/","View practical guide")</f>
        <v>View practical guide</v>
      </c>
    </row>
    <row r="39" customFormat="false" ht="55" hidden="false" customHeight="true" outlineLevel="0" collapsed="false">
      <c r="A39" s="22" t="s">
        <v>107</v>
      </c>
      <c r="B39" s="22" t="s">
        <v>13</v>
      </c>
      <c r="C39" s="22" t="s">
        <v>108</v>
      </c>
      <c r="D39" s="23" t="s">
        <v>7</v>
      </c>
      <c r="E39" s="23"/>
      <c r="F39" s="23" t="s">
        <v>40</v>
      </c>
      <c r="G39" s="23"/>
      <c r="H39" s="23"/>
      <c r="I39" s="23"/>
      <c r="J39" s="23"/>
      <c r="K39" s="24"/>
      <c r="L39" s="23"/>
      <c r="M39" s="24"/>
      <c r="N39" s="23"/>
      <c r="O39" s="21" t="str">
        <f aca="false">HYPERLINK("https://instant-certificate.com/iso-27001-annex-a-5-35-independent-review-of-information-security-practical-implementation-guide/","View practical guide")</f>
        <v>View practical guide</v>
      </c>
    </row>
    <row r="40" customFormat="false" ht="55" hidden="false" customHeight="true" outlineLevel="0" collapsed="false">
      <c r="A40" s="22" t="s">
        <v>109</v>
      </c>
      <c r="B40" s="22" t="s">
        <v>13</v>
      </c>
      <c r="C40" s="22" t="s">
        <v>110</v>
      </c>
      <c r="D40" s="23" t="s">
        <v>7</v>
      </c>
      <c r="E40" s="23"/>
      <c r="F40" s="23" t="s">
        <v>40</v>
      </c>
      <c r="G40" s="23"/>
      <c r="H40" s="23"/>
      <c r="I40" s="23"/>
      <c r="J40" s="23"/>
      <c r="K40" s="24"/>
      <c r="L40" s="23"/>
      <c r="M40" s="24"/>
      <c r="N40" s="23"/>
      <c r="O40" s="21" t="str">
        <f aca="false">HYPERLINK("https://instant-certificate.com/iso-27001-annex-a-5-36-compliance-with-policies-rules-and-standards-for-information-security-practical-implementation-guide/","View practical guide")</f>
        <v>View practical guide</v>
      </c>
    </row>
    <row r="41" customFormat="false" ht="55" hidden="false" customHeight="true" outlineLevel="0" collapsed="false">
      <c r="A41" s="22" t="s">
        <v>111</v>
      </c>
      <c r="B41" s="22" t="s">
        <v>13</v>
      </c>
      <c r="C41" s="22" t="s">
        <v>112</v>
      </c>
      <c r="D41" s="23" t="s">
        <v>7</v>
      </c>
      <c r="E41" s="23"/>
      <c r="F41" s="23" t="s">
        <v>40</v>
      </c>
      <c r="G41" s="23"/>
      <c r="H41" s="23"/>
      <c r="I41" s="23"/>
      <c r="J41" s="23"/>
      <c r="K41" s="24"/>
      <c r="L41" s="23"/>
      <c r="M41" s="24"/>
      <c r="N41" s="23"/>
      <c r="O41" s="21" t="str">
        <f aca="false">HYPERLINK("https://instant-certificate.com/iso-27001-annex-a-5-37-documented-operating-procedures-practical-implementation-guide/","View practical guide")</f>
        <v>View practical guide</v>
      </c>
    </row>
    <row r="42" customFormat="false" ht="55" hidden="false" customHeight="true" outlineLevel="0" collapsed="false">
      <c r="A42" s="22" t="s">
        <v>113</v>
      </c>
      <c r="B42" s="22" t="s">
        <v>14</v>
      </c>
      <c r="C42" s="22" t="s">
        <v>114</v>
      </c>
      <c r="D42" s="23" t="s">
        <v>7</v>
      </c>
      <c r="E42" s="23"/>
      <c r="F42" s="23" t="s">
        <v>40</v>
      </c>
      <c r="G42" s="23"/>
      <c r="H42" s="23"/>
      <c r="I42" s="23"/>
      <c r="J42" s="23"/>
      <c r="K42" s="24"/>
      <c r="L42" s="23"/>
      <c r="M42" s="24"/>
      <c r="N42" s="23"/>
      <c r="O42" s="21" t="str">
        <f aca="false">HYPERLINK("https://instant-certificate.com/iso-27001-annex-a-6-1-screening-practical-implementation-guide/","View practical guide")</f>
        <v>View practical guide</v>
      </c>
    </row>
    <row r="43" customFormat="false" ht="55" hidden="false" customHeight="true" outlineLevel="0" collapsed="false">
      <c r="A43" s="22" t="s">
        <v>115</v>
      </c>
      <c r="B43" s="22" t="s">
        <v>14</v>
      </c>
      <c r="C43" s="22" t="s">
        <v>116</v>
      </c>
      <c r="D43" s="23" t="s">
        <v>7</v>
      </c>
      <c r="E43" s="23"/>
      <c r="F43" s="23" t="s">
        <v>40</v>
      </c>
      <c r="G43" s="23"/>
      <c r="H43" s="23"/>
      <c r="I43" s="23"/>
      <c r="J43" s="23"/>
      <c r="K43" s="24"/>
      <c r="L43" s="23"/>
      <c r="M43" s="24"/>
      <c r="N43" s="23"/>
      <c r="O43" s="21" t="str">
        <f aca="false">HYPERLINK("https://instant-certificate.com/iso-27001-annex-a-6-2-terms-and-conditions-of-employment-practical-implementation-guide/","View practical guide")</f>
        <v>View practical guide</v>
      </c>
    </row>
    <row r="44" customFormat="false" ht="55" hidden="false" customHeight="true" outlineLevel="0" collapsed="false">
      <c r="A44" s="22" t="s">
        <v>117</v>
      </c>
      <c r="B44" s="22" t="s">
        <v>14</v>
      </c>
      <c r="C44" s="22" t="s">
        <v>118</v>
      </c>
      <c r="D44" s="23" t="s">
        <v>7</v>
      </c>
      <c r="E44" s="23"/>
      <c r="F44" s="23" t="s">
        <v>40</v>
      </c>
      <c r="G44" s="23"/>
      <c r="H44" s="23"/>
      <c r="I44" s="23"/>
      <c r="J44" s="23"/>
      <c r="K44" s="24"/>
      <c r="L44" s="23"/>
      <c r="M44" s="24"/>
      <c r="N44" s="23"/>
      <c r="O44" s="21" t="str">
        <f aca="false">HYPERLINK("https://instant-certificate.com/iso-27001-annex-a-6-3-information-security-awareness-education-and-training-practical-implementation-guide/","View practical guide")</f>
        <v>View practical guide</v>
      </c>
    </row>
    <row r="45" customFormat="false" ht="55" hidden="false" customHeight="true" outlineLevel="0" collapsed="false">
      <c r="A45" s="22" t="s">
        <v>119</v>
      </c>
      <c r="B45" s="22" t="s">
        <v>14</v>
      </c>
      <c r="C45" s="22" t="s">
        <v>120</v>
      </c>
      <c r="D45" s="23" t="s">
        <v>7</v>
      </c>
      <c r="E45" s="23"/>
      <c r="F45" s="23" t="s">
        <v>40</v>
      </c>
      <c r="G45" s="23"/>
      <c r="H45" s="23"/>
      <c r="I45" s="23"/>
      <c r="J45" s="23"/>
      <c r="K45" s="24"/>
      <c r="L45" s="23"/>
      <c r="M45" s="24"/>
      <c r="N45" s="23"/>
      <c r="O45" s="21" t="str">
        <f aca="false">HYPERLINK("https://instant-certificate.com/iso-27001-annex-a-6-4-disciplinary-process-practical-implementation-guide/","View practical guide")</f>
        <v>View practical guide</v>
      </c>
    </row>
    <row r="46" customFormat="false" ht="55" hidden="false" customHeight="true" outlineLevel="0" collapsed="false">
      <c r="A46" s="22" t="s">
        <v>121</v>
      </c>
      <c r="B46" s="22" t="s">
        <v>14</v>
      </c>
      <c r="C46" s="22" t="s">
        <v>122</v>
      </c>
      <c r="D46" s="23" t="s">
        <v>7</v>
      </c>
      <c r="E46" s="23"/>
      <c r="F46" s="23" t="s">
        <v>40</v>
      </c>
      <c r="G46" s="23"/>
      <c r="H46" s="23"/>
      <c r="I46" s="23"/>
      <c r="J46" s="23"/>
      <c r="K46" s="24"/>
      <c r="L46" s="23"/>
      <c r="M46" s="24"/>
      <c r="N46" s="23"/>
      <c r="O46" s="21" t="str">
        <f aca="false">HYPERLINK("https://instant-certificate.com/iso-27001-annex-a-6-5-responsibilities-after-termination-or-change-of-employment-practical-implementation-guide/","View practical guide")</f>
        <v>View practical guide</v>
      </c>
    </row>
    <row r="47" customFormat="false" ht="55" hidden="false" customHeight="true" outlineLevel="0" collapsed="false">
      <c r="A47" s="22" t="s">
        <v>123</v>
      </c>
      <c r="B47" s="22" t="s">
        <v>14</v>
      </c>
      <c r="C47" s="22" t="s">
        <v>124</v>
      </c>
      <c r="D47" s="23" t="s">
        <v>7</v>
      </c>
      <c r="E47" s="23"/>
      <c r="F47" s="23" t="s">
        <v>40</v>
      </c>
      <c r="G47" s="23"/>
      <c r="H47" s="23"/>
      <c r="I47" s="23"/>
      <c r="J47" s="23"/>
      <c r="K47" s="24"/>
      <c r="L47" s="23"/>
      <c r="M47" s="24"/>
      <c r="N47" s="23"/>
      <c r="O47" s="21" t="str">
        <f aca="false">HYPERLINK("https://instant-certificate.com/iso-27001-annex-a-6-6-confidentiality-or-non-disclosure-agreements-practical-implementation-guide/","View practical guide")</f>
        <v>View practical guide</v>
      </c>
    </row>
    <row r="48" customFormat="false" ht="55" hidden="false" customHeight="true" outlineLevel="0" collapsed="false">
      <c r="A48" s="22" t="s">
        <v>125</v>
      </c>
      <c r="B48" s="22" t="s">
        <v>14</v>
      </c>
      <c r="C48" s="22" t="s">
        <v>126</v>
      </c>
      <c r="D48" s="23" t="s">
        <v>7</v>
      </c>
      <c r="E48" s="23"/>
      <c r="F48" s="23" t="s">
        <v>40</v>
      </c>
      <c r="G48" s="23"/>
      <c r="H48" s="23"/>
      <c r="I48" s="23"/>
      <c r="J48" s="23"/>
      <c r="K48" s="24"/>
      <c r="L48" s="23"/>
      <c r="M48" s="24"/>
      <c r="N48" s="23"/>
      <c r="O48" s="21" t="str">
        <f aca="false">HYPERLINK("https://instant-certificate.com/iso-27001-annex-a-6-7-remote-working-practical-implementation-guide/","View practical guide")</f>
        <v>View practical guide</v>
      </c>
    </row>
    <row r="49" customFormat="false" ht="55" hidden="false" customHeight="true" outlineLevel="0" collapsed="false">
      <c r="A49" s="22" t="s">
        <v>127</v>
      </c>
      <c r="B49" s="22" t="s">
        <v>14</v>
      </c>
      <c r="C49" s="22" t="s">
        <v>128</v>
      </c>
      <c r="D49" s="23" t="s">
        <v>7</v>
      </c>
      <c r="E49" s="23"/>
      <c r="F49" s="23" t="s">
        <v>40</v>
      </c>
      <c r="G49" s="23"/>
      <c r="H49" s="23"/>
      <c r="I49" s="23"/>
      <c r="J49" s="23"/>
      <c r="K49" s="24"/>
      <c r="L49" s="23"/>
      <c r="M49" s="24"/>
      <c r="N49" s="23"/>
      <c r="O49" s="21" t="str">
        <f aca="false">HYPERLINK("https://instant-certificate.com/iso-27001-annex-a-6-8-information-security-event-reporting-practical-implementation-guide/","View practical guide")</f>
        <v>View practical guide</v>
      </c>
    </row>
    <row r="50" customFormat="false" ht="55" hidden="false" customHeight="true" outlineLevel="0" collapsed="false">
      <c r="A50" s="22" t="s">
        <v>129</v>
      </c>
      <c r="B50" s="22" t="s">
        <v>15</v>
      </c>
      <c r="C50" s="22" t="s">
        <v>130</v>
      </c>
      <c r="D50" s="23" t="s">
        <v>7</v>
      </c>
      <c r="E50" s="23"/>
      <c r="F50" s="23" t="s">
        <v>40</v>
      </c>
      <c r="G50" s="23"/>
      <c r="H50" s="23"/>
      <c r="I50" s="23"/>
      <c r="J50" s="23"/>
      <c r="K50" s="24"/>
      <c r="L50" s="23"/>
      <c r="M50" s="24"/>
      <c r="N50" s="23"/>
      <c r="O50" s="21" t="str">
        <f aca="false">HYPERLINK("https://instant-certificate.com/iso-27001-annex-a-7-1-physical-security-perimeters-practical-implementation-guide/","View practical guide")</f>
        <v>View practical guide</v>
      </c>
    </row>
    <row r="51" customFormat="false" ht="55" hidden="false" customHeight="true" outlineLevel="0" collapsed="false">
      <c r="A51" s="22" t="s">
        <v>131</v>
      </c>
      <c r="B51" s="22" t="s">
        <v>15</v>
      </c>
      <c r="C51" s="22" t="s">
        <v>132</v>
      </c>
      <c r="D51" s="23" t="s">
        <v>7</v>
      </c>
      <c r="E51" s="23"/>
      <c r="F51" s="23" t="s">
        <v>40</v>
      </c>
      <c r="G51" s="23"/>
      <c r="H51" s="23"/>
      <c r="I51" s="23"/>
      <c r="J51" s="23"/>
      <c r="K51" s="24"/>
      <c r="L51" s="23"/>
      <c r="M51" s="24"/>
      <c r="N51" s="23"/>
      <c r="O51" s="21" t="str">
        <f aca="false">HYPERLINK("https://instant-certificate.com/iso-27001-annex-a-7-2-physical-entry-practical-implementation-guide/","View practical guide")</f>
        <v>View practical guide</v>
      </c>
    </row>
    <row r="52" customFormat="false" ht="55" hidden="false" customHeight="true" outlineLevel="0" collapsed="false">
      <c r="A52" s="22" t="s">
        <v>133</v>
      </c>
      <c r="B52" s="22" t="s">
        <v>15</v>
      </c>
      <c r="C52" s="22" t="s">
        <v>134</v>
      </c>
      <c r="D52" s="23" t="s">
        <v>7</v>
      </c>
      <c r="E52" s="23"/>
      <c r="F52" s="23" t="s">
        <v>40</v>
      </c>
      <c r="G52" s="23"/>
      <c r="H52" s="23"/>
      <c r="I52" s="23"/>
      <c r="J52" s="23"/>
      <c r="K52" s="24"/>
      <c r="L52" s="23"/>
      <c r="M52" s="24"/>
      <c r="N52" s="23"/>
      <c r="O52" s="21" t="str">
        <f aca="false">HYPERLINK("https://instant-certificate.com/iso-27001-annex-a-7-3-securing-offices-rooms-and-facilities-practical-implementation-guide/","View practical guide")</f>
        <v>View practical guide</v>
      </c>
    </row>
    <row r="53" customFormat="false" ht="55" hidden="false" customHeight="true" outlineLevel="0" collapsed="false">
      <c r="A53" s="22" t="s">
        <v>135</v>
      </c>
      <c r="B53" s="22" t="s">
        <v>15</v>
      </c>
      <c r="C53" s="22" t="s">
        <v>136</v>
      </c>
      <c r="D53" s="23" t="s">
        <v>7</v>
      </c>
      <c r="E53" s="23"/>
      <c r="F53" s="23" t="s">
        <v>40</v>
      </c>
      <c r="G53" s="23"/>
      <c r="H53" s="23"/>
      <c r="I53" s="23"/>
      <c r="J53" s="23"/>
      <c r="K53" s="24"/>
      <c r="L53" s="23"/>
      <c r="M53" s="24"/>
      <c r="N53" s="23"/>
      <c r="O53" s="21" t="str">
        <f aca="false">HYPERLINK("https://instant-certificate.com/iso-27001-annex-a-7-4-physical-security-monitoring-practical-implementation-guide/","View practical guide")</f>
        <v>View practical guide</v>
      </c>
    </row>
    <row r="54" customFormat="false" ht="55" hidden="false" customHeight="true" outlineLevel="0" collapsed="false">
      <c r="A54" s="22" t="s">
        <v>137</v>
      </c>
      <c r="B54" s="22" t="s">
        <v>15</v>
      </c>
      <c r="C54" s="22" t="s">
        <v>138</v>
      </c>
      <c r="D54" s="23" t="s">
        <v>7</v>
      </c>
      <c r="E54" s="23"/>
      <c r="F54" s="23" t="s">
        <v>40</v>
      </c>
      <c r="G54" s="23"/>
      <c r="H54" s="23"/>
      <c r="I54" s="23"/>
      <c r="J54" s="23"/>
      <c r="K54" s="24"/>
      <c r="L54" s="23"/>
      <c r="M54" s="24"/>
      <c r="N54" s="23"/>
      <c r="O54" s="21" t="str">
        <f aca="false">HYPERLINK("https://instant-certificate.com/iso-27001-annex-a-7-5-protecting-against-physical-and-environmental-threats-practical-implementation-guide/","View practical guide")</f>
        <v>View practical guide</v>
      </c>
    </row>
    <row r="55" customFormat="false" ht="55" hidden="false" customHeight="true" outlineLevel="0" collapsed="false">
      <c r="A55" s="22" t="s">
        <v>139</v>
      </c>
      <c r="B55" s="22" t="s">
        <v>15</v>
      </c>
      <c r="C55" s="22" t="s">
        <v>140</v>
      </c>
      <c r="D55" s="23" t="s">
        <v>7</v>
      </c>
      <c r="E55" s="23"/>
      <c r="F55" s="23" t="s">
        <v>40</v>
      </c>
      <c r="G55" s="23"/>
      <c r="H55" s="23"/>
      <c r="I55" s="23"/>
      <c r="J55" s="23"/>
      <c r="K55" s="24"/>
      <c r="L55" s="23"/>
      <c r="M55" s="24"/>
      <c r="N55" s="23"/>
      <c r="O55" s="21" t="str">
        <f aca="false">HYPERLINK("https://instant-certificate.com/iso-27001-annex-a-7-6-working-in-secure-areas-practical-implementation-guide/","View practical guide")</f>
        <v>View practical guide</v>
      </c>
    </row>
    <row r="56" customFormat="false" ht="55" hidden="false" customHeight="true" outlineLevel="0" collapsed="false">
      <c r="A56" s="22" t="s">
        <v>141</v>
      </c>
      <c r="B56" s="22" t="s">
        <v>15</v>
      </c>
      <c r="C56" s="22" t="s">
        <v>142</v>
      </c>
      <c r="D56" s="23" t="s">
        <v>7</v>
      </c>
      <c r="E56" s="23"/>
      <c r="F56" s="23" t="s">
        <v>40</v>
      </c>
      <c r="G56" s="23"/>
      <c r="H56" s="23"/>
      <c r="I56" s="23"/>
      <c r="J56" s="23"/>
      <c r="K56" s="24"/>
      <c r="L56" s="23"/>
      <c r="M56" s="24"/>
      <c r="N56" s="23"/>
      <c r="O56" s="21" t="str">
        <f aca="false">HYPERLINK("https://instant-certificate.com/iso-27001-annex-a-7-7-clear-desk-and-clear-screen-practical-implementation-guide/","View practical guide")</f>
        <v>View practical guide</v>
      </c>
    </row>
    <row r="57" customFormat="false" ht="55" hidden="false" customHeight="true" outlineLevel="0" collapsed="false">
      <c r="A57" s="22" t="s">
        <v>143</v>
      </c>
      <c r="B57" s="22" t="s">
        <v>15</v>
      </c>
      <c r="C57" s="22" t="s">
        <v>144</v>
      </c>
      <c r="D57" s="23" t="s">
        <v>7</v>
      </c>
      <c r="E57" s="23"/>
      <c r="F57" s="23" t="s">
        <v>40</v>
      </c>
      <c r="G57" s="23"/>
      <c r="H57" s="23"/>
      <c r="I57" s="23"/>
      <c r="J57" s="23"/>
      <c r="K57" s="24"/>
      <c r="L57" s="23"/>
      <c r="M57" s="24"/>
      <c r="N57" s="23"/>
      <c r="O57" s="21" t="str">
        <f aca="false">HYPERLINK("https://instant-certificate.com/iso-27001-annex-a-7-8-equipment-siting-and-protection-practical-implementation-guide/","View practical guide")</f>
        <v>View practical guide</v>
      </c>
    </row>
    <row r="58" customFormat="false" ht="55" hidden="false" customHeight="true" outlineLevel="0" collapsed="false">
      <c r="A58" s="22" t="s">
        <v>145</v>
      </c>
      <c r="B58" s="22" t="s">
        <v>15</v>
      </c>
      <c r="C58" s="22" t="s">
        <v>146</v>
      </c>
      <c r="D58" s="23" t="s">
        <v>7</v>
      </c>
      <c r="E58" s="23"/>
      <c r="F58" s="23" t="s">
        <v>40</v>
      </c>
      <c r="G58" s="23"/>
      <c r="H58" s="23"/>
      <c r="I58" s="23"/>
      <c r="J58" s="23"/>
      <c r="K58" s="24"/>
      <c r="L58" s="23"/>
      <c r="M58" s="24"/>
      <c r="N58" s="23"/>
      <c r="O58" s="21" t="str">
        <f aca="false">HYPERLINK("https://instant-certificate.com/iso-27001-annex-a-7-9-security-of-assets-off-premises-practical-implementation-guide/","View practical guide")</f>
        <v>View practical guide</v>
      </c>
    </row>
    <row r="59" customFormat="false" ht="55" hidden="false" customHeight="true" outlineLevel="0" collapsed="false">
      <c r="A59" s="22" t="s">
        <v>147</v>
      </c>
      <c r="B59" s="22" t="s">
        <v>15</v>
      </c>
      <c r="C59" s="22" t="s">
        <v>148</v>
      </c>
      <c r="D59" s="23" t="s">
        <v>7</v>
      </c>
      <c r="E59" s="23"/>
      <c r="F59" s="23" t="s">
        <v>40</v>
      </c>
      <c r="G59" s="23"/>
      <c r="H59" s="23"/>
      <c r="I59" s="23"/>
      <c r="J59" s="23"/>
      <c r="K59" s="24"/>
      <c r="L59" s="23"/>
      <c r="M59" s="24"/>
      <c r="N59" s="23"/>
      <c r="O59" s="21" t="str">
        <f aca="false">HYPERLINK("https://instant-certificate.com/iso-27001-annex-a-7-10-storage-media-practical-implementation-guide/","View practical guide")</f>
        <v>View practical guide</v>
      </c>
    </row>
    <row r="60" customFormat="false" ht="55" hidden="false" customHeight="true" outlineLevel="0" collapsed="false">
      <c r="A60" s="22" t="s">
        <v>149</v>
      </c>
      <c r="B60" s="22" t="s">
        <v>15</v>
      </c>
      <c r="C60" s="22" t="s">
        <v>150</v>
      </c>
      <c r="D60" s="23" t="s">
        <v>7</v>
      </c>
      <c r="E60" s="23"/>
      <c r="F60" s="23" t="s">
        <v>40</v>
      </c>
      <c r="G60" s="23"/>
      <c r="H60" s="23"/>
      <c r="I60" s="23"/>
      <c r="J60" s="23"/>
      <c r="K60" s="24"/>
      <c r="L60" s="23"/>
      <c r="M60" s="24"/>
      <c r="N60" s="23"/>
      <c r="O60" s="21" t="str">
        <f aca="false">HYPERLINK("https://instant-certificate.com/iso-27001-annex-a-7-11-supporting-utilities-practical-implementation-guide/","View practical guide")</f>
        <v>View practical guide</v>
      </c>
    </row>
    <row r="61" customFormat="false" ht="55" hidden="false" customHeight="true" outlineLevel="0" collapsed="false">
      <c r="A61" s="22" t="s">
        <v>151</v>
      </c>
      <c r="B61" s="22" t="s">
        <v>15</v>
      </c>
      <c r="C61" s="22" t="s">
        <v>152</v>
      </c>
      <c r="D61" s="23" t="s">
        <v>7</v>
      </c>
      <c r="E61" s="23"/>
      <c r="F61" s="23" t="s">
        <v>40</v>
      </c>
      <c r="G61" s="23"/>
      <c r="H61" s="23"/>
      <c r="I61" s="23"/>
      <c r="J61" s="23"/>
      <c r="K61" s="24"/>
      <c r="L61" s="23"/>
      <c r="M61" s="24"/>
      <c r="N61" s="23"/>
      <c r="O61" s="21" t="str">
        <f aca="false">HYPERLINK("https://instant-certificate.com/iso-27001-annex-a-7-12-cabling-security-practical-implementation-guide/","View practical guide")</f>
        <v>View practical guide</v>
      </c>
    </row>
    <row r="62" customFormat="false" ht="55" hidden="false" customHeight="true" outlineLevel="0" collapsed="false">
      <c r="A62" s="22" t="s">
        <v>153</v>
      </c>
      <c r="B62" s="22" t="s">
        <v>15</v>
      </c>
      <c r="C62" s="22" t="s">
        <v>154</v>
      </c>
      <c r="D62" s="23" t="s">
        <v>7</v>
      </c>
      <c r="E62" s="23"/>
      <c r="F62" s="23" t="s">
        <v>40</v>
      </c>
      <c r="G62" s="23"/>
      <c r="H62" s="23"/>
      <c r="I62" s="23"/>
      <c r="J62" s="23"/>
      <c r="K62" s="24"/>
      <c r="L62" s="23"/>
      <c r="M62" s="24"/>
      <c r="N62" s="23"/>
      <c r="O62" s="21" t="str">
        <f aca="false">HYPERLINK("https://instant-certificate.com/iso-27001-annex-a-7-13-equipment-maintenance-practical-implementation-guide/","View practical guide")</f>
        <v>View practical guide</v>
      </c>
    </row>
    <row r="63" customFormat="false" ht="55" hidden="false" customHeight="true" outlineLevel="0" collapsed="false">
      <c r="A63" s="22" t="s">
        <v>155</v>
      </c>
      <c r="B63" s="22" t="s">
        <v>15</v>
      </c>
      <c r="C63" s="22" t="s">
        <v>156</v>
      </c>
      <c r="D63" s="23" t="s">
        <v>7</v>
      </c>
      <c r="E63" s="23"/>
      <c r="F63" s="23" t="s">
        <v>40</v>
      </c>
      <c r="G63" s="23"/>
      <c r="H63" s="23"/>
      <c r="I63" s="23"/>
      <c r="J63" s="23"/>
      <c r="K63" s="24"/>
      <c r="L63" s="23"/>
      <c r="M63" s="24"/>
      <c r="N63" s="23"/>
      <c r="O63" s="21" t="str">
        <f aca="false">HYPERLINK("https://instant-certificate.com/iso-27001-annex-a-7-14-secure-disposal-or-re-use-of-equipment-practical-implementation-guide/","View practical guide")</f>
        <v>View practical guide</v>
      </c>
    </row>
    <row r="64" customFormat="false" ht="55" hidden="false" customHeight="true" outlineLevel="0" collapsed="false">
      <c r="A64" s="22" t="s">
        <v>157</v>
      </c>
      <c r="B64" s="22" t="s">
        <v>16</v>
      </c>
      <c r="C64" s="22" t="s">
        <v>158</v>
      </c>
      <c r="D64" s="23" t="s">
        <v>7</v>
      </c>
      <c r="E64" s="23"/>
      <c r="F64" s="23" t="s">
        <v>40</v>
      </c>
      <c r="G64" s="23"/>
      <c r="H64" s="23"/>
      <c r="I64" s="23"/>
      <c r="J64" s="23"/>
      <c r="K64" s="24"/>
      <c r="L64" s="23"/>
      <c r="M64" s="24"/>
      <c r="N64" s="23"/>
      <c r="O64" s="21" t="str">
        <f aca="false">HYPERLINK("https://instant-certificate.com/iso-27001-annex-a-8-1-user-endpoint-devices-practical-implementation-guide/","View practical guide")</f>
        <v>View practical guide</v>
      </c>
    </row>
    <row r="65" customFormat="false" ht="55" hidden="false" customHeight="true" outlineLevel="0" collapsed="false">
      <c r="A65" s="22" t="s">
        <v>159</v>
      </c>
      <c r="B65" s="22" t="s">
        <v>16</v>
      </c>
      <c r="C65" s="22" t="s">
        <v>160</v>
      </c>
      <c r="D65" s="23" t="s">
        <v>7</v>
      </c>
      <c r="E65" s="23"/>
      <c r="F65" s="23" t="s">
        <v>40</v>
      </c>
      <c r="G65" s="23"/>
      <c r="H65" s="23"/>
      <c r="I65" s="23"/>
      <c r="J65" s="23"/>
      <c r="K65" s="24"/>
      <c r="L65" s="23"/>
      <c r="M65" s="24"/>
      <c r="N65" s="23"/>
      <c r="O65" s="21" t="str">
        <f aca="false">HYPERLINK("https://instant-certificate.com/iso-27001-annex-a-8-2-privileged-access-rights-practical-implementation-guide/","View practical guide")</f>
        <v>View practical guide</v>
      </c>
    </row>
    <row r="66" customFormat="false" ht="55" hidden="false" customHeight="true" outlineLevel="0" collapsed="false">
      <c r="A66" s="22" t="s">
        <v>161</v>
      </c>
      <c r="B66" s="22" t="s">
        <v>16</v>
      </c>
      <c r="C66" s="22" t="s">
        <v>162</v>
      </c>
      <c r="D66" s="23" t="s">
        <v>7</v>
      </c>
      <c r="E66" s="23"/>
      <c r="F66" s="23" t="s">
        <v>40</v>
      </c>
      <c r="G66" s="23"/>
      <c r="H66" s="23"/>
      <c r="I66" s="23"/>
      <c r="J66" s="23"/>
      <c r="K66" s="24"/>
      <c r="L66" s="23"/>
      <c r="M66" s="24"/>
      <c r="N66" s="23"/>
      <c r="O66" s="21" t="str">
        <f aca="false">HYPERLINK("https://instant-certificate.com/iso-27001-annex-a-8-3-information-access-restriction-practical-implementation-guide/","View practical guide")</f>
        <v>View practical guide</v>
      </c>
    </row>
    <row r="67" customFormat="false" ht="55" hidden="false" customHeight="true" outlineLevel="0" collapsed="false">
      <c r="A67" s="22" t="s">
        <v>163</v>
      </c>
      <c r="B67" s="22" t="s">
        <v>16</v>
      </c>
      <c r="C67" s="22" t="s">
        <v>164</v>
      </c>
      <c r="D67" s="23" t="s">
        <v>7</v>
      </c>
      <c r="E67" s="23"/>
      <c r="F67" s="23" t="s">
        <v>40</v>
      </c>
      <c r="G67" s="23"/>
      <c r="H67" s="23"/>
      <c r="I67" s="23"/>
      <c r="J67" s="23"/>
      <c r="K67" s="24"/>
      <c r="L67" s="23"/>
      <c r="M67" s="24"/>
      <c r="N67" s="23"/>
      <c r="O67" s="21" t="str">
        <f aca="false">HYPERLINK("https://instant-certificate.com/iso-27001-annex-a-8-4-access-to-source-code-practical-implementation-guide/","View practical guide")</f>
        <v>View practical guide</v>
      </c>
    </row>
    <row r="68" customFormat="false" ht="55" hidden="false" customHeight="true" outlineLevel="0" collapsed="false">
      <c r="A68" s="22" t="s">
        <v>165</v>
      </c>
      <c r="B68" s="22" t="s">
        <v>16</v>
      </c>
      <c r="C68" s="22" t="s">
        <v>166</v>
      </c>
      <c r="D68" s="23" t="s">
        <v>7</v>
      </c>
      <c r="E68" s="23"/>
      <c r="F68" s="23" t="s">
        <v>40</v>
      </c>
      <c r="G68" s="23"/>
      <c r="H68" s="23"/>
      <c r="I68" s="23"/>
      <c r="J68" s="23"/>
      <c r="K68" s="24"/>
      <c r="L68" s="23"/>
      <c r="M68" s="24"/>
      <c r="N68" s="23"/>
      <c r="O68" s="21" t="str">
        <f aca="false">HYPERLINK("https://instant-certificate.com/iso-27001-annex-a-8-5-secure-authentication-practical-implementation-guide/","View practical guide")</f>
        <v>View practical guide</v>
      </c>
    </row>
    <row r="69" customFormat="false" ht="55" hidden="false" customHeight="true" outlineLevel="0" collapsed="false">
      <c r="A69" s="22" t="s">
        <v>167</v>
      </c>
      <c r="B69" s="22" t="s">
        <v>16</v>
      </c>
      <c r="C69" s="22" t="s">
        <v>168</v>
      </c>
      <c r="D69" s="23" t="s">
        <v>7</v>
      </c>
      <c r="E69" s="23"/>
      <c r="F69" s="23" t="s">
        <v>40</v>
      </c>
      <c r="G69" s="23"/>
      <c r="H69" s="23"/>
      <c r="I69" s="23"/>
      <c r="J69" s="23"/>
      <c r="K69" s="24"/>
      <c r="L69" s="23"/>
      <c r="M69" s="24"/>
      <c r="N69" s="23"/>
      <c r="O69" s="21" t="str">
        <f aca="false">HYPERLINK("https://instant-certificate.com/iso-27001-annex-a-8-6-capacity-management-practical-implementation-guide/","View practical guide")</f>
        <v>View practical guide</v>
      </c>
    </row>
    <row r="70" customFormat="false" ht="55" hidden="false" customHeight="true" outlineLevel="0" collapsed="false">
      <c r="A70" s="22" t="s">
        <v>169</v>
      </c>
      <c r="B70" s="22" t="s">
        <v>16</v>
      </c>
      <c r="C70" s="22" t="s">
        <v>170</v>
      </c>
      <c r="D70" s="23" t="s">
        <v>7</v>
      </c>
      <c r="E70" s="23"/>
      <c r="F70" s="23" t="s">
        <v>40</v>
      </c>
      <c r="G70" s="23"/>
      <c r="H70" s="23"/>
      <c r="I70" s="23"/>
      <c r="J70" s="23"/>
      <c r="K70" s="24"/>
      <c r="L70" s="23"/>
      <c r="M70" s="24"/>
      <c r="N70" s="23"/>
      <c r="O70" s="21" t="str">
        <f aca="false">HYPERLINK("https://instant-certificate.com/iso-27001-annex-a-8-7-protection-against-malware-practical-implementation-guide/","View practical guide")</f>
        <v>View practical guide</v>
      </c>
    </row>
    <row r="71" customFormat="false" ht="55" hidden="false" customHeight="true" outlineLevel="0" collapsed="false">
      <c r="A71" s="22" t="s">
        <v>171</v>
      </c>
      <c r="B71" s="22" t="s">
        <v>16</v>
      </c>
      <c r="C71" s="22" t="s">
        <v>172</v>
      </c>
      <c r="D71" s="23" t="s">
        <v>7</v>
      </c>
      <c r="E71" s="23"/>
      <c r="F71" s="23" t="s">
        <v>40</v>
      </c>
      <c r="G71" s="23"/>
      <c r="H71" s="23"/>
      <c r="I71" s="23"/>
      <c r="J71" s="23"/>
      <c r="K71" s="24"/>
      <c r="L71" s="23"/>
      <c r="M71" s="24"/>
      <c r="N71" s="23"/>
      <c r="O71" s="21" t="str">
        <f aca="false">HYPERLINK("https://instant-certificate.com/iso-27001-annex-a-8-8-management-of-technical-vulnerabilities-practical-implementation-guide/","View practical guide")</f>
        <v>View practical guide</v>
      </c>
    </row>
    <row r="72" customFormat="false" ht="55" hidden="false" customHeight="true" outlineLevel="0" collapsed="false">
      <c r="A72" s="22" t="s">
        <v>173</v>
      </c>
      <c r="B72" s="22" t="s">
        <v>16</v>
      </c>
      <c r="C72" s="22" t="s">
        <v>174</v>
      </c>
      <c r="D72" s="23" t="s">
        <v>7</v>
      </c>
      <c r="E72" s="23"/>
      <c r="F72" s="23" t="s">
        <v>40</v>
      </c>
      <c r="G72" s="23"/>
      <c r="H72" s="23"/>
      <c r="I72" s="23"/>
      <c r="J72" s="23"/>
      <c r="K72" s="24"/>
      <c r="L72" s="23"/>
      <c r="M72" s="24"/>
      <c r="N72" s="23"/>
      <c r="O72" s="21" t="str">
        <f aca="false">HYPERLINK("https://instant-certificate.com/iso-27001-annex-a-8-9-configuration-management-practical-implementation-guide/","View practical guide")</f>
        <v>View practical guide</v>
      </c>
    </row>
    <row r="73" customFormat="false" ht="55" hidden="false" customHeight="true" outlineLevel="0" collapsed="false">
      <c r="A73" s="22" t="s">
        <v>175</v>
      </c>
      <c r="B73" s="22" t="s">
        <v>16</v>
      </c>
      <c r="C73" s="22" t="s">
        <v>176</v>
      </c>
      <c r="D73" s="23" t="s">
        <v>7</v>
      </c>
      <c r="E73" s="23"/>
      <c r="F73" s="23" t="s">
        <v>40</v>
      </c>
      <c r="G73" s="23"/>
      <c r="H73" s="23"/>
      <c r="I73" s="23"/>
      <c r="J73" s="23"/>
      <c r="K73" s="24"/>
      <c r="L73" s="23"/>
      <c r="M73" s="24"/>
      <c r="N73" s="23"/>
      <c r="O73" s="21" t="str">
        <f aca="false">HYPERLINK("https://instant-certificate.com/iso-27001-annex-a-8-10-information-deletion-practical-implementation-guide/","View practical guide")</f>
        <v>View practical guide</v>
      </c>
    </row>
    <row r="74" customFormat="false" ht="55" hidden="false" customHeight="true" outlineLevel="0" collapsed="false">
      <c r="A74" s="22" t="s">
        <v>177</v>
      </c>
      <c r="B74" s="22" t="s">
        <v>16</v>
      </c>
      <c r="C74" s="22" t="s">
        <v>178</v>
      </c>
      <c r="D74" s="23" t="s">
        <v>7</v>
      </c>
      <c r="E74" s="23"/>
      <c r="F74" s="23" t="s">
        <v>40</v>
      </c>
      <c r="G74" s="23"/>
      <c r="H74" s="23"/>
      <c r="I74" s="23"/>
      <c r="J74" s="23"/>
      <c r="K74" s="24"/>
      <c r="L74" s="23"/>
      <c r="M74" s="24"/>
      <c r="N74" s="23"/>
      <c r="O74" s="21" t="str">
        <f aca="false">HYPERLINK("https://instant-certificate.com/iso-27001-annex-a-8-11-data-masking-practical-implementation-guide/","View practical guide")</f>
        <v>View practical guide</v>
      </c>
    </row>
    <row r="75" customFormat="false" ht="55" hidden="false" customHeight="true" outlineLevel="0" collapsed="false">
      <c r="A75" s="22" t="s">
        <v>179</v>
      </c>
      <c r="B75" s="22" t="s">
        <v>16</v>
      </c>
      <c r="C75" s="22" t="s">
        <v>180</v>
      </c>
      <c r="D75" s="23" t="s">
        <v>7</v>
      </c>
      <c r="E75" s="23"/>
      <c r="F75" s="23" t="s">
        <v>40</v>
      </c>
      <c r="G75" s="23"/>
      <c r="H75" s="23"/>
      <c r="I75" s="23"/>
      <c r="J75" s="23"/>
      <c r="K75" s="24"/>
      <c r="L75" s="23"/>
      <c r="M75" s="24"/>
      <c r="N75" s="23"/>
      <c r="O75" s="21" t="str">
        <f aca="false">HYPERLINK("https://instant-certificate.com/iso-27001-annex-a-8-12-data-leakage-prevention-practical-implementation-guide/","View practical guide")</f>
        <v>View practical guide</v>
      </c>
    </row>
    <row r="76" customFormat="false" ht="55" hidden="false" customHeight="true" outlineLevel="0" collapsed="false">
      <c r="A76" s="22" t="s">
        <v>181</v>
      </c>
      <c r="B76" s="22" t="s">
        <v>16</v>
      </c>
      <c r="C76" s="22" t="s">
        <v>182</v>
      </c>
      <c r="D76" s="23" t="s">
        <v>7</v>
      </c>
      <c r="E76" s="23"/>
      <c r="F76" s="23" t="s">
        <v>40</v>
      </c>
      <c r="G76" s="23"/>
      <c r="H76" s="23"/>
      <c r="I76" s="23"/>
      <c r="J76" s="23"/>
      <c r="K76" s="24"/>
      <c r="L76" s="23"/>
      <c r="M76" s="24"/>
      <c r="N76" s="23"/>
      <c r="O76" s="21" t="str">
        <f aca="false">HYPERLINK("https://instant-certificate.com/iso-27001-annex-a-8-13-information-backup-practical-implementation-guide/","View practical guide")</f>
        <v>View practical guide</v>
      </c>
    </row>
    <row r="77" customFormat="false" ht="55" hidden="false" customHeight="true" outlineLevel="0" collapsed="false">
      <c r="A77" s="22" t="s">
        <v>183</v>
      </c>
      <c r="B77" s="22" t="s">
        <v>16</v>
      </c>
      <c r="C77" s="22" t="s">
        <v>184</v>
      </c>
      <c r="D77" s="23" t="s">
        <v>7</v>
      </c>
      <c r="E77" s="23"/>
      <c r="F77" s="23" t="s">
        <v>40</v>
      </c>
      <c r="G77" s="23"/>
      <c r="H77" s="23"/>
      <c r="I77" s="23"/>
      <c r="J77" s="23"/>
      <c r="K77" s="24"/>
      <c r="L77" s="23"/>
      <c r="M77" s="24"/>
      <c r="N77" s="23"/>
      <c r="O77" s="21" t="str">
        <f aca="false">HYPERLINK("https://instant-certificate.com/iso-27001-annex-a-8-14-redundancy-of-information-processing-facilities-practical-implementation-guide/","View practical guide")</f>
        <v>View practical guide</v>
      </c>
    </row>
    <row r="78" customFormat="false" ht="55" hidden="false" customHeight="true" outlineLevel="0" collapsed="false">
      <c r="A78" s="22" t="s">
        <v>185</v>
      </c>
      <c r="B78" s="22" t="s">
        <v>16</v>
      </c>
      <c r="C78" s="22" t="s">
        <v>186</v>
      </c>
      <c r="D78" s="23" t="s">
        <v>7</v>
      </c>
      <c r="E78" s="23"/>
      <c r="F78" s="23" t="s">
        <v>40</v>
      </c>
      <c r="G78" s="23"/>
      <c r="H78" s="23"/>
      <c r="I78" s="23"/>
      <c r="J78" s="23"/>
      <c r="K78" s="24"/>
      <c r="L78" s="23"/>
      <c r="M78" s="24"/>
      <c r="N78" s="23"/>
      <c r="O78" s="21" t="str">
        <f aca="false">HYPERLINK("https://instant-certificate.com/iso-27001-annex-a-8-15-logging-practical-implementation-guide/","View practical guide")</f>
        <v>View practical guide</v>
      </c>
    </row>
    <row r="79" customFormat="false" ht="55" hidden="false" customHeight="true" outlineLevel="0" collapsed="false">
      <c r="A79" s="22" t="s">
        <v>187</v>
      </c>
      <c r="B79" s="22" t="s">
        <v>16</v>
      </c>
      <c r="C79" s="22" t="s">
        <v>188</v>
      </c>
      <c r="D79" s="23" t="s">
        <v>7</v>
      </c>
      <c r="E79" s="23"/>
      <c r="F79" s="23" t="s">
        <v>40</v>
      </c>
      <c r="G79" s="23"/>
      <c r="H79" s="23"/>
      <c r="I79" s="23"/>
      <c r="J79" s="23"/>
      <c r="K79" s="24"/>
      <c r="L79" s="23"/>
      <c r="M79" s="24"/>
      <c r="N79" s="23"/>
      <c r="O79" s="21" t="str">
        <f aca="false">HYPERLINK("https://instant-certificate.com/iso-27001-annex-a-8-16-monitoring-activities-practical-implementation-guide/","View practical guide")</f>
        <v>View practical guide</v>
      </c>
    </row>
    <row r="80" customFormat="false" ht="55" hidden="false" customHeight="true" outlineLevel="0" collapsed="false">
      <c r="A80" s="22" t="s">
        <v>189</v>
      </c>
      <c r="B80" s="22" t="s">
        <v>16</v>
      </c>
      <c r="C80" s="22" t="s">
        <v>190</v>
      </c>
      <c r="D80" s="23" t="s">
        <v>7</v>
      </c>
      <c r="E80" s="23"/>
      <c r="F80" s="23" t="s">
        <v>40</v>
      </c>
      <c r="G80" s="23"/>
      <c r="H80" s="23"/>
      <c r="I80" s="23"/>
      <c r="J80" s="23"/>
      <c r="K80" s="24"/>
      <c r="L80" s="23"/>
      <c r="M80" s="24"/>
      <c r="N80" s="23"/>
      <c r="O80" s="21" t="str">
        <f aca="false">HYPERLINK("https://instant-certificate.com/iso-27001-annex-a-8-17-clock-synchronization-practical-implementation-guide/","View practical guide")</f>
        <v>View practical guide</v>
      </c>
    </row>
    <row r="81" customFormat="false" ht="55" hidden="false" customHeight="true" outlineLevel="0" collapsed="false">
      <c r="A81" s="22" t="s">
        <v>191</v>
      </c>
      <c r="B81" s="22" t="s">
        <v>16</v>
      </c>
      <c r="C81" s="22" t="s">
        <v>192</v>
      </c>
      <c r="D81" s="23" t="s">
        <v>7</v>
      </c>
      <c r="E81" s="23"/>
      <c r="F81" s="23" t="s">
        <v>40</v>
      </c>
      <c r="G81" s="23"/>
      <c r="H81" s="23"/>
      <c r="I81" s="23"/>
      <c r="J81" s="23"/>
      <c r="K81" s="24"/>
      <c r="L81" s="23"/>
      <c r="M81" s="24"/>
      <c r="N81" s="23"/>
      <c r="O81" s="21" t="str">
        <f aca="false">HYPERLINK("https://instant-certificate.com/iso-27001-annex-a-8-18-use-of-privileged-utility-programs-practical-implementation-guide/","View practical guide")</f>
        <v>View practical guide</v>
      </c>
    </row>
    <row r="82" customFormat="false" ht="55" hidden="false" customHeight="true" outlineLevel="0" collapsed="false">
      <c r="A82" s="22" t="s">
        <v>193</v>
      </c>
      <c r="B82" s="22" t="s">
        <v>16</v>
      </c>
      <c r="C82" s="22" t="s">
        <v>194</v>
      </c>
      <c r="D82" s="23" t="s">
        <v>7</v>
      </c>
      <c r="E82" s="23"/>
      <c r="F82" s="23" t="s">
        <v>40</v>
      </c>
      <c r="G82" s="23"/>
      <c r="H82" s="23"/>
      <c r="I82" s="23"/>
      <c r="J82" s="23"/>
      <c r="K82" s="24"/>
      <c r="L82" s="23"/>
      <c r="M82" s="24"/>
      <c r="N82" s="23"/>
      <c r="O82" s="21" t="str">
        <f aca="false">HYPERLINK("https://instant-certificate.com/iso-27001-annex-a-8-19-installation-of-software-on-operational-systems-practical-implementation-guide/","View practical guide")</f>
        <v>View practical guide</v>
      </c>
    </row>
    <row r="83" customFormat="false" ht="55" hidden="false" customHeight="true" outlineLevel="0" collapsed="false">
      <c r="A83" s="22" t="s">
        <v>195</v>
      </c>
      <c r="B83" s="22" t="s">
        <v>16</v>
      </c>
      <c r="C83" s="22" t="s">
        <v>196</v>
      </c>
      <c r="D83" s="23" t="s">
        <v>7</v>
      </c>
      <c r="E83" s="23"/>
      <c r="F83" s="23" t="s">
        <v>40</v>
      </c>
      <c r="G83" s="23"/>
      <c r="H83" s="23"/>
      <c r="I83" s="23"/>
      <c r="J83" s="23"/>
      <c r="K83" s="24"/>
      <c r="L83" s="23"/>
      <c r="M83" s="24"/>
      <c r="N83" s="23"/>
      <c r="O83" s="21" t="str">
        <f aca="false">HYPERLINK("https://instant-certificate.com/iso-27001-annex-a-8-20-network-security-practical-implementation-guide/","View practical guide")</f>
        <v>View practical guide</v>
      </c>
    </row>
    <row r="84" customFormat="false" ht="55" hidden="false" customHeight="true" outlineLevel="0" collapsed="false">
      <c r="A84" s="22" t="s">
        <v>197</v>
      </c>
      <c r="B84" s="22" t="s">
        <v>16</v>
      </c>
      <c r="C84" s="22" t="s">
        <v>198</v>
      </c>
      <c r="D84" s="23" t="s">
        <v>7</v>
      </c>
      <c r="E84" s="23"/>
      <c r="F84" s="23" t="s">
        <v>40</v>
      </c>
      <c r="G84" s="23"/>
      <c r="H84" s="23"/>
      <c r="I84" s="23"/>
      <c r="J84" s="23"/>
      <c r="K84" s="24"/>
      <c r="L84" s="23"/>
      <c r="M84" s="24"/>
      <c r="N84" s="23"/>
      <c r="O84" s="21" t="str">
        <f aca="false">HYPERLINK("https://instant-certificate.com/iso-27001-annex-a-8-21-security-of-network-services-practical-implementation-guide/","View practical guide")</f>
        <v>View practical guide</v>
      </c>
    </row>
    <row r="85" customFormat="false" ht="55" hidden="false" customHeight="true" outlineLevel="0" collapsed="false">
      <c r="A85" s="22" t="s">
        <v>199</v>
      </c>
      <c r="B85" s="22" t="s">
        <v>16</v>
      </c>
      <c r="C85" s="22" t="s">
        <v>200</v>
      </c>
      <c r="D85" s="23" t="s">
        <v>7</v>
      </c>
      <c r="E85" s="23"/>
      <c r="F85" s="23" t="s">
        <v>40</v>
      </c>
      <c r="G85" s="23"/>
      <c r="H85" s="23"/>
      <c r="I85" s="23"/>
      <c r="J85" s="23"/>
      <c r="K85" s="24"/>
      <c r="L85" s="23"/>
      <c r="M85" s="24"/>
      <c r="N85" s="23"/>
      <c r="O85" s="21" t="str">
        <f aca="false">HYPERLINK("https://instant-certificate.com/iso-27001-annex-a-8-22-segregation-of-networks-practical-implementation-guide/","View practical guide")</f>
        <v>View practical guide</v>
      </c>
    </row>
    <row r="86" customFormat="false" ht="55" hidden="false" customHeight="true" outlineLevel="0" collapsed="false">
      <c r="A86" s="22" t="s">
        <v>201</v>
      </c>
      <c r="B86" s="22" t="s">
        <v>16</v>
      </c>
      <c r="C86" s="22" t="s">
        <v>202</v>
      </c>
      <c r="D86" s="23" t="s">
        <v>7</v>
      </c>
      <c r="E86" s="23"/>
      <c r="F86" s="23" t="s">
        <v>40</v>
      </c>
      <c r="G86" s="23"/>
      <c r="H86" s="23"/>
      <c r="I86" s="23"/>
      <c r="J86" s="23"/>
      <c r="K86" s="24"/>
      <c r="L86" s="23"/>
      <c r="M86" s="24"/>
      <c r="N86" s="23"/>
      <c r="O86" s="21" t="str">
        <f aca="false">HYPERLINK("https://instant-certificate.com/iso-27001-annex-a-8-23-web-filtering-practical-implementation-guide/","View practical guide")</f>
        <v>View practical guide</v>
      </c>
    </row>
    <row r="87" customFormat="false" ht="55" hidden="false" customHeight="true" outlineLevel="0" collapsed="false">
      <c r="A87" s="22" t="s">
        <v>203</v>
      </c>
      <c r="B87" s="22" t="s">
        <v>16</v>
      </c>
      <c r="C87" s="22" t="s">
        <v>204</v>
      </c>
      <c r="D87" s="23" t="s">
        <v>7</v>
      </c>
      <c r="E87" s="23"/>
      <c r="F87" s="23" t="s">
        <v>40</v>
      </c>
      <c r="G87" s="23"/>
      <c r="H87" s="23"/>
      <c r="I87" s="23"/>
      <c r="J87" s="23"/>
      <c r="K87" s="24"/>
      <c r="L87" s="23"/>
      <c r="M87" s="24"/>
      <c r="N87" s="23"/>
      <c r="O87" s="21" t="str">
        <f aca="false">HYPERLINK("https://instant-certificate.com/iso-27001-annex-a-8-24-use-of-cryptography-practical-implementation-guide/","View practical guide")</f>
        <v>View practical guide</v>
      </c>
    </row>
    <row r="88" customFormat="false" ht="55" hidden="false" customHeight="true" outlineLevel="0" collapsed="false">
      <c r="A88" s="22" t="s">
        <v>205</v>
      </c>
      <c r="B88" s="22" t="s">
        <v>16</v>
      </c>
      <c r="C88" s="22" t="s">
        <v>206</v>
      </c>
      <c r="D88" s="23" t="s">
        <v>7</v>
      </c>
      <c r="E88" s="23"/>
      <c r="F88" s="23" t="s">
        <v>40</v>
      </c>
      <c r="G88" s="23"/>
      <c r="H88" s="23"/>
      <c r="I88" s="23"/>
      <c r="J88" s="23"/>
      <c r="K88" s="24"/>
      <c r="L88" s="23"/>
      <c r="M88" s="24"/>
      <c r="N88" s="23"/>
      <c r="O88" s="21" t="str">
        <f aca="false">HYPERLINK("https://instant-certificate.com/iso-27001-annex-a-8-25-secure-development-life-cycle-practical-implementation-guide/","View practical guide")</f>
        <v>View practical guide</v>
      </c>
    </row>
    <row r="89" customFormat="false" ht="55" hidden="false" customHeight="true" outlineLevel="0" collapsed="false">
      <c r="A89" s="22" t="s">
        <v>207</v>
      </c>
      <c r="B89" s="22" t="s">
        <v>16</v>
      </c>
      <c r="C89" s="22" t="s">
        <v>208</v>
      </c>
      <c r="D89" s="23" t="s">
        <v>7</v>
      </c>
      <c r="E89" s="23"/>
      <c r="F89" s="23" t="s">
        <v>40</v>
      </c>
      <c r="G89" s="23"/>
      <c r="H89" s="23"/>
      <c r="I89" s="23"/>
      <c r="J89" s="23"/>
      <c r="K89" s="24"/>
      <c r="L89" s="23"/>
      <c r="M89" s="24"/>
      <c r="N89" s="23"/>
      <c r="O89" s="21" t="str">
        <f aca="false">HYPERLINK("https://instant-certificate.com/iso-27001-annex-a-8-26-application-security-requirements-practical-implementation-guide/","View practical guide")</f>
        <v>View practical guide</v>
      </c>
    </row>
    <row r="90" customFormat="false" ht="55" hidden="false" customHeight="true" outlineLevel="0" collapsed="false">
      <c r="A90" s="22" t="s">
        <v>209</v>
      </c>
      <c r="B90" s="22" t="s">
        <v>16</v>
      </c>
      <c r="C90" s="22" t="s">
        <v>210</v>
      </c>
      <c r="D90" s="23" t="s">
        <v>7</v>
      </c>
      <c r="E90" s="23"/>
      <c r="F90" s="23" t="s">
        <v>40</v>
      </c>
      <c r="G90" s="23"/>
      <c r="H90" s="23"/>
      <c r="I90" s="23"/>
      <c r="J90" s="23"/>
      <c r="K90" s="24"/>
      <c r="L90" s="23"/>
      <c r="M90" s="24"/>
      <c r="N90" s="23"/>
      <c r="O90" s="21" t="str">
        <f aca="false">HYPERLINK("https://instant-certificate.com/iso-27001-annex-a-8-27-secure-system-architecture-and-engineering-principles-practical-implementation-guide/","View practical guide")</f>
        <v>View practical guide</v>
      </c>
    </row>
    <row r="91" customFormat="false" ht="55" hidden="false" customHeight="true" outlineLevel="0" collapsed="false">
      <c r="A91" s="22" t="s">
        <v>211</v>
      </c>
      <c r="B91" s="22" t="s">
        <v>16</v>
      </c>
      <c r="C91" s="22" t="s">
        <v>212</v>
      </c>
      <c r="D91" s="23" t="s">
        <v>7</v>
      </c>
      <c r="E91" s="23"/>
      <c r="F91" s="23" t="s">
        <v>40</v>
      </c>
      <c r="G91" s="23"/>
      <c r="H91" s="23"/>
      <c r="I91" s="23"/>
      <c r="J91" s="23"/>
      <c r="K91" s="24"/>
      <c r="L91" s="23"/>
      <c r="M91" s="24"/>
      <c r="N91" s="23"/>
      <c r="O91" s="21" t="str">
        <f aca="false">HYPERLINK("https://instant-certificate.com/iso-27001-annex-a-8-28-secure-coding-practical-implementation-guide/","View practical guide")</f>
        <v>View practical guide</v>
      </c>
    </row>
    <row r="92" customFormat="false" ht="55" hidden="false" customHeight="true" outlineLevel="0" collapsed="false">
      <c r="A92" s="22" t="s">
        <v>213</v>
      </c>
      <c r="B92" s="22" t="s">
        <v>16</v>
      </c>
      <c r="C92" s="22" t="s">
        <v>214</v>
      </c>
      <c r="D92" s="23" t="s">
        <v>7</v>
      </c>
      <c r="E92" s="23"/>
      <c r="F92" s="23" t="s">
        <v>40</v>
      </c>
      <c r="G92" s="23"/>
      <c r="H92" s="23"/>
      <c r="I92" s="23"/>
      <c r="J92" s="23"/>
      <c r="K92" s="24"/>
      <c r="L92" s="23"/>
      <c r="M92" s="24"/>
      <c r="N92" s="23"/>
      <c r="O92" s="21" t="str">
        <f aca="false">HYPERLINK("https://instant-certificate.com/iso-27001-annex-a-8-29-security-testing-in-development-and-acceptance-practical-implementation-guide/","View practical guide")</f>
        <v>View practical guide</v>
      </c>
    </row>
    <row r="93" customFormat="false" ht="55" hidden="false" customHeight="true" outlineLevel="0" collapsed="false">
      <c r="A93" s="22" t="s">
        <v>215</v>
      </c>
      <c r="B93" s="22" t="s">
        <v>16</v>
      </c>
      <c r="C93" s="22" t="s">
        <v>216</v>
      </c>
      <c r="D93" s="23" t="s">
        <v>7</v>
      </c>
      <c r="E93" s="23"/>
      <c r="F93" s="23" t="s">
        <v>40</v>
      </c>
      <c r="G93" s="23"/>
      <c r="H93" s="23"/>
      <c r="I93" s="23"/>
      <c r="J93" s="23"/>
      <c r="K93" s="24"/>
      <c r="L93" s="23"/>
      <c r="M93" s="24"/>
      <c r="N93" s="23"/>
      <c r="O93" s="21" t="str">
        <f aca="false">HYPERLINK("https://instant-certificate.com/iso-27001-annex-a-8-30-outsourced-development-practical-implementation-guide/","View practical guide")</f>
        <v>View practical guide</v>
      </c>
    </row>
    <row r="94" customFormat="false" ht="55" hidden="false" customHeight="true" outlineLevel="0" collapsed="false">
      <c r="A94" s="22" t="s">
        <v>217</v>
      </c>
      <c r="B94" s="22" t="s">
        <v>16</v>
      </c>
      <c r="C94" s="22" t="s">
        <v>218</v>
      </c>
      <c r="D94" s="23" t="s">
        <v>7</v>
      </c>
      <c r="E94" s="23"/>
      <c r="F94" s="23" t="s">
        <v>40</v>
      </c>
      <c r="G94" s="23"/>
      <c r="H94" s="23"/>
      <c r="I94" s="23"/>
      <c r="J94" s="23"/>
      <c r="K94" s="24"/>
      <c r="L94" s="23"/>
      <c r="M94" s="24"/>
      <c r="N94" s="23"/>
      <c r="O94" s="21" t="str">
        <f aca="false">HYPERLINK("https://instant-certificate.com/iso-27001-annex-a-8-31-separation-of-development-test-and-production-environments-practical-implementation-guide/","View practical guide")</f>
        <v>View practical guide</v>
      </c>
    </row>
    <row r="95" customFormat="false" ht="55" hidden="false" customHeight="true" outlineLevel="0" collapsed="false">
      <c r="A95" s="22" t="s">
        <v>219</v>
      </c>
      <c r="B95" s="22" t="s">
        <v>16</v>
      </c>
      <c r="C95" s="22" t="s">
        <v>220</v>
      </c>
      <c r="D95" s="23" t="s">
        <v>7</v>
      </c>
      <c r="E95" s="23"/>
      <c r="F95" s="23" t="s">
        <v>40</v>
      </c>
      <c r="G95" s="23"/>
      <c r="H95" s="23"/>
      <c r="I95" s="23"/>
      <c r="J95" s="23"/>
      <c r="K95" s="24"/>
      <c r="L95" s="23"/>
      <c r="M95" s="24"/>
      <c r="N95" s="23"/>
      <c r="O95" s="21" t="str">
        <f aca="false">HYPERLINK("https://instant-certificate.com/iso-27001-annex-a-8-32-change-management-practical-implementation-guide/","View practical guide")</f>
        <v>View practical guide</v>
      </c>
    </row>
    <row r="96" customFormat="false" ht="55" hidden="false" customHeight="true" outlineLevel="0" collapsed="false">
      <c r="A96" s="22" t="s">
        <v>221</v>
      </c>
      <c r="B96" s="22" t="s">
        <v>16</v>
      </c>
      <c r="C96" s="22" t="s">
        <v>222</v>
      </c>
      <c r="D96" s="23" t="s">
        <v>7</v>
      </c>
      <c r="E96" s="23"/>
      <c r="F96" s="23" t="s">
        <v>40</v>
      </c>
      <c r="G96" s="23"/>
      <c r="H96" s="23"/>
      <c r="I96" s="23"/>
      <c r="J96" s="23"/>
      <c r="K96" s="24"/>
      <c r="L96" s="23"/>
      <c r="M96" s="24"/>
      <c r="N96" s="23"/>
      <c r="O96" s="21" t="str">
        <f aca="false">HYPERLINK("https://instant-certificate.com/iso-27001-annex-a-8-33-test-information-practical-implementation-guide/","View practical guide")</f>
        <v>View practical guide</v>
      </c>
    </row>
    <row r="97" customFormat="false" ht="55" hidden="false" customHeight="true" outlineLevel="0" collapsed="false">
      <c r="A97" s="25" t="s">
        <v>223</v>
      </c>
      <c r="B97" s="25" t="s">
        <v>16</v>
      </c>
      <c r="C97" s="25" t="s">
        <v>224</v>
      </c>
      <c r="D97" s="26" t="s">
        <v>7</v>
      </c>
      <c r="E97" s="26"/>
      <c r="F97" s="26" t="s">
        <v>40</v>
      </c>
      <c r="G97" s="26"/>
      <c r="H97" s="26"/>
      <c r="I97" s="26"/>
      <c r="J97" s="26"/>
      <c r="K97" s="27"/>
      <c r="L97" s="26"/>
      <c r="M97" s="27"/>
      <c r="N97" s="26"/>
      <c r="O97" s="21" t="str">
        <f aca="false">HYPERLINK("https://instant-certificate.com/iso-27001-annex-a-8-34-protection-of-information-systems-during-audit-testing-practical-implementation-guide/","View practical guide")</f>
        <v>View practical guide</v>
      </c>
    </row>
  </sheetData>
  <mergeCells count="2">
    <mergeCell ref="A1:N1"/>
    <mergeCell ref="A2:N2"/>
  </mergeCells>
  <conditionalFormatting sqref="D5:D97">
    <cfRule type="containsText" priority="2" operator="containsText" aboveAverage="0" equalAverage="0" bottom="0" percent="0" rank="0" text="Yes" dxfId="7">
      <formula>NOT(ISERROR(SEARCH("Yes",D5)))</formula>
    </cfRule>
    <cfRule type="containsText" priority="3" operator="containsText" aboveAverage="0" equalAverage="0" bottom="0" percent="0" rank="0" text="No" dxfId="8">
      <formula>NOT(ISERROR(SEARCH("No",D5)))</formula>
    </cfRule>
    <cfRule type="containsText" priority="4" operator="containsText" aboveAverage="0" equalAverage="0" bottom="0" percent="0" rank="0" text="Under review" dxfId="9">
      <formula>NOT(ISERROR(SEARCH("Under review",D5)))</formula>
    </cfRule>
  </conditionalFormatting>
  <conditionalFormatting sqref="F5:F97">
    <cfRule type="containsText" priority="5" operator="containsText" aboveAverage="0" equalAverage="0" bottom="0" percent="0" rank="0" text="Implemented" dxfId="10">
      <formula>NOT(ISERROR(SEARCH("Implemented",F5)))</formula>
    </cfRule>
    <cfRule type="containsText" priority="6" operator="containsText" aboveAverage="0" equalAverage="0" bottom="0" percent="0" rank="0" text="In progress" dxfId="11">
      <formula>NOT(ISERROR(SEARCH("In progress",F5)))</formula>
    </cfRule>
  </conditionalFormatting>
  <dataValidations count="2">
    <dataValidation allowBlank="false" errorStyle="stop" operator="between" showDropDown="false" showErrorMessage="false" showInputMessage="false" sqref="D5:D97" type="list">
      <formula1>"Yes,No,Under review"</formula1>
      <formula2>0</formula2>
    </dataValidation>
    <dataValidation allowBlank="false" errorStyle="stop" operator="between" showDropDown="false" showErrorMessage="false" showInputMessage="false" sqref="F5:F97" type="list">
      <formula1>"Not started,Planned,In progress,Implemented,Not applicable"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8A62A"/>
    <pageSetUpPr fitToPage="fals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88"/>
  </cols>
  <sheetData>
    <row r="1" customFormat="false" ht="30" hidden="false" customHeight="true" outlineLevel="0" collapsed="false">
      <c r="A1" s="1" t="s">
        <v>225</v>
      </c>
      <c r="B1" s="1"/>
      <c r="C1" s="1"/>
      <c r="D1" s="1"/>
      <c r="E1" s="1"/>
      <c r="F1" s="1"/>
      <c r="G1" s="1"/>
      <c r="H1" s="1"/>
    </row>
    <row r="2" customFormat="false" ht="25" hidden="false" customHeight="true" outlineLevel="0" collapsed="false">
      <c r="A2" s="13" t="s">
        <v>226</v>
      </c>
      <c r="B2" s="13"/>
      <c r="C2" s="13"/>
      <c r="D2" s="13"/>
      <c r="E2" s="13"/>
      <c r="F2" s="13"/>
      <c r="G2" s="13"/>
      <c r="H2" s="13"/>
    </row>
    <row r="4" customFormat="false" ht="15" hidden="false" customHeight="false" outlineLevel="0" collapsed="false">
      <c r="A4" s="28" t="s">
        <v>227</v>
      </c>
      <c r="B4" s="29" t="s">
        <v>228</v>
      </c>
    </row>
    <row r="5" customFormat="false" ht="15" hidden="false" customHeight="true" outlineLevel="0" collapsed="false">
      <c r="A5" s="30" t="n">
        <v>1</v>
      </c>
      <c r="B5" s="30" t="s">
        <v>229</v>
      </c>
    </row>
    <row r="6" customFormat="false" ht="15" hidden="false" customHeight="true" outlineLevel="0" collapsed="false">
      <c r="A6" s="31" t="n">
        <v>2</v>
      </c>
      <c r="B6" s="31" t="s">
        <v>230</v>
      </c>
    </row>
    <row r="7" customFormat="false" ht="15" hidden="false" customHeight="true" outlineLevel="0" collapsed="false">
      <c r="A7" s="31" t="n">
        <v>3</v>
      </c>
      <c r="B7" s="31" t="s">
        <v>231</v>
      </c>
    </row>
    <row r="8" customFormat="false" ht="15" hidden="false" customHeight="true" outlineLevel="0" collapsed="false">
      <c r="A8" s="31" t="n">
        <v>4</v>
      </c>
      <c r="B8" s="31" t="s">
        <v>232</v>
      </c>
    </row>
    <row r="9" customFormat="false" ht="15" hidden="false" customHeight="true" outlineLevel="0" collapsed="false">
      <c r="A9" s="31" t="n">
        <v>5</v>
      </c>
      <c r="B9" s="31" t="s">
        <v>233</v>
      </c>
    </row>
    <row r="10" customFormat="false" ht="15" hidden="false" customHeight="true" outlineLevel="0" collapsed="false">
      <c r="A10" s="32" t="n">
        <v>6</v>
      </c>
      <c r="B10" s="32" t="s">
        <v>234</v>
      </c>
    </row>
    <row r="12" customFormat="false" ht="15" hidden="false" customHeight="true" outlineLevel="0" collapsed="false">
      <c r="A12" s="3" t="s">
        <v>235</v>
      </c>
      <c r="B12" s="3" t="s">
        <v>236</v>
      </c>
    </row>
    <row r="13" customFormat="false" ht="15" hidden="false" customHeight="true" outlineLevel="0" collapsed="false">
      <c r="A13" s="33" t="s">
        <v>26</v>
      </c>
      <c r="B13" s="33" t="s">
        <v>237</v>
      </c>
    </row>
    <row r="14" customFormat="false" ht="15" hidden="false" customHeight="true" outlineLevel="0" collapsed="false">
      <c r="A14" s="34" t="s">
        <v>238</v>
      </c>
      <c r="B14" s="34" t="s">
        <v>239</v>
      </c>
    </row>
    <row r="15" customFormat="false" ht="15" hidden="false" customHeight="true" outlineLevel="0" collapsed="false">
      <c r="A15" s="34" t="s">
        <v>28</v>
      </c>
      <c r="B15" s="34" t="s">
        <v>240</v>
      </c>
    </row>
    <row r="16" customFormat="false" ht="15" hidden="false" customHeight="true" outlineLevel="0" collapsed="false">
      <c r="A16" s="34" t="s">
        <v>29</v>
      </c>
      <c r="B16" s="34" t="s">
        <v>241</v>
      </c>
    </row>
    <row r="17" customFormat="false" ht="26.4" hidden="false" customHeight="true" outlineLevel="0" collapsed="false">
      <c r="A17" s="34" t="s">
        <v>30</v>
      </c>
      <c r="B17" s="34" t="s">
        <v>242</v>
      </c>
    </row>
    <row r="18" customFormat="false" ht="15" hidden="false" customHeight="true" outlineLevel="0" collapsed="false">
      <c r="A18" s="34" t="s">
        <v>243</v>
      </c>
      <c r="B18" s="34" t="s">
        <v>244</v>
      </c>
    </row>
    <row r="19" customFormat="false" ht="15" hidden="false" customHeight="true" outlineLevel="0" collapsed="false">
      <c r="A19" s="34" t="s">
        <v>245</v>
      </c>
      <c r="B19" s="34" t="s">
        <v>246</v>
      </c>
    </row>
    <row r="20" customFormat="false" ht="15" hidden="false" customHeight="true" outlineLevel="0" collapsed="false">
      <c r="A20" s="35" t="s">
        <v>247</v>
      </c>
      <c r="B20" s="35" t="s">
        <v>248</v>
      </c>
    </row>
    <row r="22" customFormat="false" ht="15" hidden="false" customHeight="false" outlineLevel="0" collapsed="false">
      <c r="A22" s="3" t="s">
        <v>249</v>
      </c>
      <c r="B22" s="3" t="s">
        <v>250</v>
      </c>
    </row>
    <row r="23" customFormat="false" ht="23.85" hidden="false" customHeight="false" outlineLevel="0" collapsed="false">
      <c r="A23" s="36" t="s">
        <v>251</v>
      </c>
      <c r="B23" s="36" t="s">
        <v>252</v>
      </c>
    </row>
    <row r="24" customFormat="false" ht="35.05" hidden="false" customHeight="false" outlineLevel="0" collapsed="false">
      <c r="A24" s="37" t="s">
        <v>253</v>
      </c>
      <c r="B24" s="37" t="s">
        <v>254</v>
      </c>
    </row>
    <row r="26" customFormat="false" ht="36" hidden="false" customHeight="true" outlineLevel="0" collapsed="false">
      <c r="A26" s="38" t="s">
        <v>255</v>
      </c>
      <c r="B26" s="38"/>
      <c r="C26" s="38"/>
      <c r="D26" s="38"/>
      <c r="E26" s="38"/>
      <c r="F26" s="38"/>
      <c r="G26" s="38"/>
      <c r="H26" s="38"/>
    </row>
  </sheetData>
  <mergeCells count="3">
    <mergeCell ref="A1:H1"/>
    <mergeCell ref="A2:H2"/>
    <mergeCell ref="A26:H2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0" width="24"/>
  </cols>
  <sheetData>
    <row r="1" customFormat="false" ht="15" hidden="false" customHeight="false" outlineLevel="0" collapsed="false">
      <c r="A1" s="39" t="s">
        <v>256</v>
      </c>
      <c r="B1" s="3" t="s">
        <v>28</v>
      </c>
      <c r="C1" s="3" t="s">
        <v>10</v>
      </c>
    </row>
    <row r="2" customFormat="false" ht="15" hidden="false" customHeight="false" outlineLevel="0" collapsed="false">
      <c r="A2" s="0" t="s">
        <v>257</v>
      </c>
      <c r="B2" s="0" t="s">
        <v>40</v>
      </c>
      <c r="C2" s="0" t="s">
        <v>13</v>
      </c>
    </row>
    <row r="3" customFormat="false" ht="15" hidden="false" customHeight="false" outlineLevel="0" collapsed="false">
      <c r="A3" s="0" t="s">
        <v>258</v>
      </c>
      <c r="B3" s="0" t="s">
        <v>259</v>
      </c>
      <c r="C3" s="0" t="s">
        <v>14</v>
      </c>
    </row>
    <row r="4" customFormat="false" ht="15" hidden="false" customHeight="false" outlineLevel="0" collapsed="false">
      <c r="A4" s="0" t="s">
        <v>7</v>
      </c>
      <c r="B4" s="0" t="s">
        <v>260</v>
      </c>
      <c r="C4" s="0" t="s">
        <v>15</v>
      </c>
    </row>
    <row r="5" customFormat="false" ht="15" hidden="false" customHeight="false" outlineLevel="0" collapsed="false">
      <c r="B5" s="0" t="s">
        <v>12</v>
      </c>
      <c r="C5" s="0" t="s">
        <v>16</v>
      </c>
    </row>
    <row r="6" customFormat="false" ht="15" hidden="false" customHeight="false" outlineLevel="0" collapsed="false">
      <c r="B6" s="0" t="s">
        <v>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